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V:\"/>
    </mc:Choice>
  </mc:AlternateContent>
  <xr:revisionPtr revIDLastSave="0" documentId="13_ncr:1_{564CBE40-95F4-4F76-AE08-71AA1B3096C3}" xr6:coauthVersionLast="47" xr6:coauthVersionMax="47" xr10:uidLastSave="{00000000-0000-0000-0000-000000000000}"/>
  <bookViews>
    <workbookView xWindow="-108" yWindow="-108" windowWidth="46296" windowHeight="25536" xr2:uid="{00000000-000D-0000-FFFF-FFFF00000000}"/>
  </bookViews>
  <sheets>
    <sheet name="Calcolo costo" sheetId="1" r:id="rId1"/>
    <sheet name="D.M. 10-5-1977"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 l="1"/>
  <c r="N13" i="1" s="1"/>
  <c r="W13" i="1" s="1"/>
  <c r="O29" i="1"/>
  <c r="O38" i="1"/>
  <c r="W36" i="1" s="1"/>
  <c r="O35" i="1"/>
  <c r="O36" i="1"/>
  <c r="H38" i="1"/>
  <c r="I47" i="1"/>
  <c r="AB54" i="1"/>
  <c r="Z56" i="1" s="1"/>
  <c r="I62" i="1"/>
  <c r="G64" i="1" s="1"/>
  <c r="G112" i="2"/>
  <c r="G119" i="2" s="1"/>
  <c r="G114" i="2"/>
  <c r="G116" i="2"/>
  <c r="N16" i="1"/>
  <c r="W16" i="1" s="1"/>
  <c r="O23" i="1"/>
  <c r="N17" i="1"/>
  <c r="W17" i="1" s="1"/>
  <c r="N14" i="1"/>
  <c r="W14" i="1" s="1"/>
  <c r="G122" i="2"/>
  <c r="F128" i="2"/>
  <c r="I48" i="1"/>
  <c r="I49" i="1"/>
  <c r="I50" i="1"/>
  <c r="F64" i="1" s="1"/>
  <c r="X29" i="1" l="1"/>
  <c r="X30" i="1"/>
  <c r="X31" i="1"/>
  <c r="X32" i="1"/>
  <c r="N15" i="1"/>
  <c r="W15" i="1" s="1"/>
  <c r="AB19" i="1" s="1"/>
  <c r="Z54" i="1" s="1"/>
  <c r="AB34" i="1" l="1"/>
  <c r="Z55" i="1" s="1"/>
  <c r="AB59" i="1" s="1"/>
  <c r="U54" i="1" l="1"/>
  <c r="U59" i="1"/>
  <c r="S59" i="1" s="1"/>
  <c r="W59" i="1" s="1"/>
  <c r="U61" i="1"/>
  <c r="S61" i="1" s="1"/>
  <c r="W61" i="1" s="1"/>
  <c r="U62" i="1"/>
  <c r="S62" i="1" s="1"/>
  <c r="W62" i="1" s="1"/>
  <c r="U57" i="1"/>
  <c r="S57" i="1" s="1"/>
  <c r="W57" i="1" s="1"/>
  <c r="U64" i="1"/>
  <c r="S64" i="1" s="1"/>
  <c r="W64" i="1" s="1"/>
  <c r="U63" i="1"/>
  <c r="S63" i="1" s="1"/>
  <c r="W63" i="1" s="1"/>
  <c r="U60" i="1"/>
  <c r="S60" i="1" s="1"/>
  <c r="W60" i="1" s="1"/>
  <c r="U56" i="1"/>
  <c r="S56" i="1" s="1"/>
  <c r="W56" i="1" s="1"/>
  <c r="U55" i="1"/>
  <c r="S55" i="1" s="1"/>
  <c r="W55" i="1" s="1"/>
  <c r="U58" i="1"/>
  <c r="S58" i="1" s="1"/>
  <c r="W58" i="1" s="1"/>
  <c r="S54" i="1" l="1"/>
  <c r="W54" i="1" s="1"/>
  <c r="W65" i="1" s="1"/>
  <c r="AE59" i="1" s="1"/>
  <c r="U65" i="1"/>
  <c r="AG60" i="1" s="1"/>
  <c r="AB67" i="1" s="1"/>
  <c r="F65" i="1" s="1"/>
  <c r="AB68" i="1" s="1"/>
  <c r="AE92" i="1" s="1"/>
  <c r="AE101" i="1" l="1"/>
  <c r="AE1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Q41" authorId="0" shapeId="0" xr:uid="{00000000-0006-0000-0000-000001000000}">
      <text>
        <r>
          <rPr>
            <sz val="5"/>
            <color indexed="18"/>
            <rFont val="Century Gothic"/>
            <family val="2"/>
          </rPr>
          <t xml:space="preserve">I dati della colonna qui sopra, contribuiscono alla determinazione del Costo di Costruzione.  
I dati ,  in automatico, sono uguali a quelli delle Tabelle 1 e 2;
Ove l'intervento, per il quale necessita determinare il costo di costruzione,  non interessi l'intero immobile,  i dati  qui sopra dovranno essere modificati manualmente.
Questo messaggio non comparirà in fase di stampa.
</t>
        </r>
      </text>
    </comment>
    <comment ref="AG46" authorId="0" shapeId="0" xr:uid="{00000000-0006-0000-0000-000002000000}">
      <text>
        <r>
          <rPr>
            <sz val="5"/>
            <color indexed="18"/>
            <rFont val="Century Gothic"/>
            <family val="2"/>
          </rPr>
          <t xml:space="preserve">Per annerire il simbolo  </t>
        </r>
        <r>
          <rPr>
            <b/>
            <sz val="5"/>
            <color indexed="8"/>
            <rFont val="Wingdings"/>
            <charset val="2"/>
          </rPr>
          <t>o</t>
        </r>
        <r>
          <rPr>
            <sz val="5"/>
            <color indexed="18"/>
            <rFont val="Century Gothic"/>
            <family val="2"/>
          </rPr>
          <t xml:space="preserve">  ,  digitare la lettera   </t>
        </r>
        <r>
          <rPr>
            <sz val="5"/>
            <color indexed="10"/>
            <rFont val="Century Gothic"/>
            <family val="2"/>
          </rPr>
          <t>n</t>
        </r>
        <r>
          <rPr>
            <sz val="5"/>
            <color indexed="18"/>
            <rFont val="Century Gothic"/>
            <family val="2"/>
          </rPr>
          <t xml:space="preserve">   minuscola.
Per annullare la selezione,  digitare la lettera   </t>
        </r>
        <r>
          <rPr>
            <sz val="5"/>
            <color indexed="10"/>
            <rFont val="Century Gothic"/>
            <family val="2"/>
          </rPr>
          <t>o</t>
        </r>
        <r>
          <rPr>
            <sz val="5"/>
            <color indexed="18"/>
            <rFont val="Century Gothic"/>
            <family val="2"/>
          </rPr>
          <t xml:space="preserve">  minuscola.
Questo messaggio non comparirà in fase di stampa.
</t>
        </r>
        <r>
          <rPr>
            <sz val="8"/>
            <color indexed="18"/>
            <rFont val="Tahoma"/>
            <family val="2"/>
          </rPr>
          <t xml:space="preserve">
</t>
        </r>
      </text>
    </comment>
  </commentList>
</comments>
</file>

<file path=xl/sharedStrings.xml><?xml version="1.0" encoding="utf-8"?>
<sst xmlns="http://schemas.openxmlformats.org/spreadsheetml/2006/main" count="272" uniqueCount="208">
  <si>
    <t xml:space="preserve">  Comune di Cinisello Balsamo</t>
  </si>
  <si>
    <t>Pratica Edilizia n.</t>
  </si>
  <si>
    <t xml:space="preserve">   Settore Gestione del Territorio</t>
  </si>
  <si>
    <t>TABELLA PER LA DETERMINAZIONE  DEL COSTO DI COSTRUZIONE DI NUOVI EDIFICI (D.M. 10 MAGGIO 1977)</t>
  </si>
  <si>
    <r>
      <t>TABELLA 1</t>
    </r>
    <r>
      <rPr>
        <sz val="6"/>
        <rFont val="Century Gothic"/>
        <family val="2"/>
      </rPr>
      <t xml:space="preserve"> - </t>
    </r>
  </si>
  <si>
    <t>Incremento per superficie utile abitabile (art. 5)</t>
  </si>
  <si>
    <t>Classi di                                                      superficie                                                                   (mq)</t>
  </si>
  <si>
    <t>Alloggi                                                                    (n°)</t>
  </si>
  <si>
    <t>Superficie utile                                         Abitabile                                               (mq)</t>
  </si>
  <si>
    <t>Rapporto                                        rispetto al totale                                             Su</t>
  </si>
  <si>
    <t>%                                                    Incremento                                        (art. 5)</t>
  </si>
  <si>
    <t>%                                                   Incremento                                                 per classi                                               di superficie</t>
  </si>
  <si>
    <t>(1)</t>
  </si>
  <si>
    <t>(2)</t>
  </si>
  <si>
    <t>(3)</t>
  </si>
  <si>
    <t>(4) = (3) : Su</t>
  </si>
  <si>
    <t>(5)</t>
  </si>
  <si>
    <t>(6) =(4) x (5)</t>
  </si>
  <si>
    <r>
      <t>£</t>
    </r>
    <r>
      <rPr>
        <sz val="5"/>
        <rFont val="Century Gothic"/>
        <family val="2"/>
      </rPr>
      <t xml:space="preserve"> 95</t>
    </r>
  </si>
  <si>
    <r>
      <t xml:space="preserve">&gt; 95 </t>
    </r>
    <r>
      <rPr>
        <sz val="5"/>
        <rFont val="Wingdings"/>
        <charset val="2"/>
      </rPr>
      <t>à</t>
    </r>
    <r>
      <rPr>
        <sz val="5"/>
        <rFont val="Century Gothic"/>
        <family val="2"/>
      </rPr>
      <t>110</t>
    </r>
  </si>
  <si>
    <r>
      <t xml:space="preserve">&gt; 110 </t>
    </r>
    <r>
      <rPr>
        <sz val="5"/>
        <rFont val="Wingdings"/>
        <charset val="2"/>
      </rPr>
      <t>à</t>
    </r>
    <r>
      <rPr>
        <sz val="5"/>
        <rFont val="Century Gothic"/>
        <family val="2"/>
      </rPr>
      <t>130</t>
    </r>
  </si>
  <si>
    <r>
      <t xml:space="preserve">&gt; 130 </t>
    </r>
    <r>
      <rPr>
        <sz val="5"/>
        <rFont val="Wingdings"/>
        <charset val="2"/>
      </rPr>
      <t>à</t>
    </r>
    <r>
      <rPr>
        <sz val="5"/>
        <rFont val="Century Gothic"/>
        <family val="2"/>
      </rPr>
      <t>160</t>
    </r>
  </si>
  <si>
    <t>&gt; 160</t>
  </si>
  <si>
    <t>Su</t>
  </si>
  <si>
    <r>
      <t>i</t>
    </r>
    <r>
      <rPr>
        <vertAlign val="subscript"/>
        <sz val="5"/>
        <rFont val="Century Gothic"/>
        <family val="2"/>
      </rPr>
      <t>1</t>
    </r>
  </si>
  <si>
    <t>+</t>
  </si>
  <si>
    <r>
      <t xml:space="preserve">dati inerenti la determinazione del </t>
    </r>
    <r>
      <rPr>
        <b/>
        <u/>
        <sz val="5"/>
        <color indexed="18"/>
        <rFont val="Century Gothic"/>
        <family val="2"/>
      </rPr>
      <t>COSTO DI COSTRUZIONE</t>
    </r>
    <r>
      <rPr>
        <sz val="5"/>
        <color indexed="18"/>
        <rFont val="Century Gothic"/>
        <family val="2"/>
      </rPr>
      <t xml:space="preserve"> dell'edificio</t>
    </r>
  </si>
  <si>
    <r>
      <t>TABELLA 3</t>
    </r>
    <r>
      <rPr>
        <sz val="6"/>
        <rFont val="Century Gothic"/>
        <family val="2"/>
      </rPr>
      <t xml:space="preserve"> -</t>
    </r>
  </si>
  <si>
    <t>Incrementi per servizi ed accessori relativi alla parte residenziale (art.6)</t>
  </si>
  <si>
    <r>
      <t>TABELLA 2</t>
    </r>
    <r>
      <rPr>
        <sz val="6"/>
        <rFont val="Century Gothic"/>
        <family val="2"/>
      </rPr>
      <t xml:space="preserve"> -</t>
    </r>
  </si>
  <si>
    <t>Superfici per servizi e accessori relativi alla parte residenziale (art. 2)</t>
  </si>
  <si>
    <t>DESTINAZIONI</t>
  </si>
  <si>
    <t>Superfici netta di servizi ed accessori                                                  (mq)</t>
  </si>
  <si>
    <t xml:space="preserve">Intervalli di variabilità del rapporto percentuale                    Snr/Su x 100 </t>
  </si>
  <si>
    <t>Ipotesi che ricorre</t>
  </si>
  <si>
    <t>% incremento</t>
  </si>
  <si>
    <t>(7)</t>
  </si>
  <si>
    <t>(8)</t>
  </si>
  <si>
    <t>(9)</t>
  </si>
  <si>
    <t>(10)</t>
  </si>
  <si>
    <t>(11)</t>
  </si>
  <si>
    <t>a</t>
  </si>
  <si>
    <t>Cantinole, soffitte, locali motore ascensore, cabine idriche, lavatoi comuni, centrali termiche, ed altri locali a stretto servizio delle residenze</t>
  </si>
  <si>
    <t>£ 50</t>
  </si>
  <si>
    <r>
      <t xml:space="preserve">&gt; 50 </t>
    </r>
    <r>
      <rPr>
        <sz val="5"/>
        <rFont val="Wingdings"/>
        <charset val="2"/>
      </rPr>
      <t>à</t>
    </r>
    <r>
      <rPr>
        <sz val="5"/>
        <rFont val="Century Gothic"/>
        <family val="2"/>
      </rPr>
      <t>75</t>
    </r>
  </si>
  <si>
    <r>
      <t xml:space="preserve">&gt; 75 </t>
    </r>
    <r>
      <rPr>
        <sz val="5"/>
        <rFont val="Wingdings"/>
        <charset val="2"/>
      </rPr>
      <t>à</t>
    </r>
    <r>
      <rPr>
        <sz val="5"/>
        <rFont val="Century Gothic"/>
        <family val="2"/>
      </rPr>
      <t>100</t>
    </r>
  </si>
  <si>
    <t>&gt; 100</t>
  </si>
  <si>
    <t>b</t>
  </si>
  <si>
    <t>Autorimesse</t>
  </si>
  <si>
    <r>
      <t>i</t>
    </r>
    <r>
      <rPr>
        <vertAlign val="subscript"/>
        <sz val="5"/>
        <rFont val="Century Gothic"/>
        <family val="2"/>
      </rPr>
      <t>2</t>
    </r>
  </si>
  <si>
    <t>n</t>
  </si>
  <si>
    <t>singole</t>
  </si>
  <si>
    <t>o</t>
  </si>
  <si>
    <t>collettive</t>
  </si>
  <si>
    <t>c</t>
  </si>
  <si>
    <t>Androni di ingresso e porticati liberi</t>
  </si>
  <si>
    <t>d</t>
  </si>
  <si>
    <t>Logge e balconi</t>
  </si>
  <si>
    <t>Snr/Su x 100 =</t>
  </si>
  <si>
    <t>%</t>
  </si>
  <si>
    <t>Snr</t>
  </si>
  <si>
    <t>SUPERFICI RESIDENZIALI E RELATIVI SERVIZI                                   ED ACCESSORI</t>
  </si>
  <si>
    <r>
      <t>TABELLA 4</t>
    </r>
    <r>
      <rPr>
        <sz val="6"/>
        <rFont val="Century Gothic"/>
        <family val="2"/>
      </rPr>
      <t xml:space="preserve"> -</t>
    </r>
  </si>
  <si>
    <t>Incremento per particolari caratteristiche (art.7)</t>
  </si>
  <si>
    <t>Sigla</t>
  </si>
  <si>
    <t>Denominazione</t>
  </si>
  <si>
    <t>Superficie                       (mq)</t>
  </si>
  <si>
    <t>Numero di caratteristiche</t>
  </si>
  <si>
    <t>(17)</t>
  </si>
  <si>
    <t>(18)</t>
  </si>
  <si>
    <t>(19)</t>
  </si>
  <si>
    <t>(12)</t>
  </si>
  <si>
    <t>(13)</t>
  </si>
  <si>
    <t>(14)</t>
  </si>
  <si>
    <t>Su (art. 3)</t>
  </si>
  <si>
    <t>Superficie utile abitabile</t>
  </si>
  <si>
    <t>Snr (art. 2)</t>
  </si>
  <si>
    <t>Snr priva di box</t>
  </si>
  <si>
    <t>60% Snr</t>
  </si>
  <si>
    <t>Superficie ragguagliata</t>
  </si>
  <si>
    <t>4=1+3</t>
  </si>
  <si>
    <r>
      <t>Sc</t>
    </r>
    <r>
      <rPr>
        <sz val="5"/>
        <rFont val="Century Gothic"/>
        <family val="2"/>
      </rPr>
      <t xml:space="preserve"> (art. 2)</t>
    </r>
  </si>
  <si>
    <t>Superficie complessiva</t>
  </si>
  <si>
    <r>
      <t>i</t>
    </r>
    <r>
      <rPr>
        <vertAlign val="subscript"/>
        <sz val="5"/>
        <rFont val="Century Gothic"/>
        <family val="2"/>
      </rPr>
      <t>3</t>
    </r>
  </si>
  <si>
    <t>SUPERFICI PER ATTIVITA’ TURISTICHE, COMMERCIALI E DIREZIONALI E RELATIVI ACCESSORI</t>
  </si>
  <si>
    <t>=</t>
  </si>
  <si>
    <t>Classe edificio</t>
  </si>
  <si>
    <t>% maggio- razione</t>
  </si>
  <si>
    <t>(20)</t>
  </si>
  <si>
    <t>(21)</t>
  </si>
  <si>
    <t>(22)</t>
  </si>
  <si>
    <t>i</t>
  </si>
  <si>
    <t>(16)</t>
  </si>
  <si>
    <t>Sn (art. 9)</t>
  </si>
  <si>
    <t>Superf. non residenziale</t>
  </si>
  <si>
    <t>TOTALE INCREMENTI</t>
  </si>
  <si>
    <t>M</t>
  </si>
  <si>
    <t>Sa (art. 9)</t>
  </si>
  <si>
    <t>Superficie accessori</t>
  </si>
  <si>
    <r>
      <t>I = I</t>
    </r>
    <r>
      <rPr>
        <vertAlign val="subscript"/>
        <sz val="5"/>
        <rFont val="Century Gothic"/>
        <family val="2"/>
      </rPr>
      <t>1</t>
    </r>
    <r>
      <rPr>
        <sz val="5"/>
        <rFont val="Century Gothic"/>
        <family val="2"/>
      </rPr>
      <t xml:space="preserve"> + I</t>
    </r>
    <r>
      <rPr>
        <vertAlign val="subscript"/>
        <sz val="5"/>
        <rFont val="Century Gothic"/>
        <family val="2"/>
      </rPr>
      <t>2</t>
    </r>
    <r>
      <rPr>
        <sz val="5"/>
        <rFont val="Century Gothic"/>
        <family val="2"/>
      </rPr>
      <t xml:space="preserve"> + I</t>
    </r>
    <r>
      <rPr>
        <vertAlign val="subscript"/>
        <sz val="5"/>
        <rFont val="Century Gothic"/>
        <family val="2"/>
      </rPr>
      <t>3</t>
    </r>
  </si>
  <si>
    <r>
      <t>St</t>
    </r>
    <r>
      <rPr>
        <sz val="5"/>
        <rFont val="Century Gothic"/>
        <family val="2"/>
      </rPr>
      <t xml:space="preserve"> (art. 2)</t>
    </r>
  </si>
  <si>
    <t>A -</t>
  </si>
  <si>
    <t>Costo a mq di costruzione</t>
  </si>
  <si>
    <t>€/mq</t>
  </si>
  <si>
    <t>B -</t>
  </si>
  <si>
    <r>
      <t xml:space="preserve">Costo a mq di costruzione maggiorato     </t>
    </r>
    <r>
      <rPr>
        <b/>
        <sz val="8"/>
        <rFont val="Century Gothic"/>
        <family val="2"/>
      </rPr>
      <t>A</t>
    </r>
    <r>
      <rPr>
        <sz val="8"/>
        <rFont val="Century Gothic"/>
        <family val="2"/>
      </rPr>
      <t xml:space="preserve"> x (1+</t>
    </r>
    <r>
      <rPr>
        <b/>
        <sz val="8"/>
        <rFont val="Century Gothic"/>
        <family val="2"/>
      </rPr>
      <t>M</t>
    </r>
    <r>
      <rPr>
        <sz val="8"/>
        <rFont val="Century Gothic"/>
        <family val="2"/>
      </rPr>
      <t>/100)</t>
    </r>
  </si>
  <si>
    <t>C -</t>
  </si>
  <si>
    <r>
      <t>Costo di costruzione dell'edificio    (</t>
    </r>
    <r>
      <rPr>
        <b/>
        <sz val="8"/>
        <rFont val="Century Gothic"/>
        <family val="2"/>
      </rPr>
      <t>Sc</t>
    </r>
    <r>
      <rPr>
        <sz val="8"/>
        <rFont val="Century Gothic"/>
        <family val="2"/>
      </rPr>
      <t xml:space="preserve"> + </t>
    </r>
    <r>
      <rPr>
        <b/>
        <sz val="8"/>
        <rFont val="Century Gothic"/>
        <family val="2"/>
      </rPr>
      <t>St</t>
    </r>
    <r>
      <rPr>
        <sz val="8"/>
        <rFont val="Century Gothic"/>
        <family val="2"/>
      </rPr>
      <t xml:space="preserve">) x </t>
    </r>
    <r>
      <rPr>
        <b/>
        <sz val="8"/>
        <rFont val="Century Gothic"/>
        <family val="2"/>
      </rPr>
      <t>B</t>
    </r>
  </si>
  <si>
    <t>€uro</t>
  </si>
  <si>
    <t xml:space="preserve">il tecnico </t>
  </si>
  <si>
    <t xml:space="preserve">          PERCENTUALI DEL COSTO DI COSTRUZIONE PER LA DETERMINAZIONE DEL </t>
  </si>
  <si>
    <t xml:space="preserve">     CONTRIBUTO  AFFERENTE ALLA CONCESSIONE EDILIZIA</t>
  </si>
  <si>
    <t xml:space="preserve">     Artt. 3 e 6 della legge 28 gennaio 1977, n. 10 - D.M. 10 maggio 1977 </t>
  </si>
  <si>
    <t xml:space="preserve">Classi tipologiche ex </t>
  </si>
  <si>
    <t xml:space="preserve">           Comuni con più di 50.000 ab.</t>
  </si>
  <si>
    <t xml:space="preserve">         Comuni con meno di 50.000 ab.</t>
  </si>
  <si>
    <t>art. 8 D.M. 10.5.1977</t>
  </si>
  <si>
    <t>Nuove costruzioni</t>
  </si>
  <si>
    <t>Edifici esistenti</t>
  </si>
  <si>
    <t>Case unifamiliari per residenti nel comune, di classe I, II, III</t>
  </si>
  <si>
    <t>Classi I, II, III</t>
  </si>
  <si>
    <t>Classi IV, V, VI, VII, VIII</t>
  </si>
  <si>
    <t>Classi IX, X, XI</t>
  </si>
  <si>
    <t>DETERMINAZIONE DEL CONTRIBUTO:</t>
  </si>
  <si>
    <t>a) Costo di costr. determinato con prosp. ministeriale</t>
  </si>
  <si>
    <t>Euro</t>
  </si>
  <si>
    <t>Intervento di nuova costruzione</t>
  </si>
  <si>
    <t>b) Percentuale di costo determinata dalla Regione</t>
  </si>
  <si>
    <t>Intervento su edifici esistenti</t>
  </si>
  <si>
    <t>c) Quota di contributo risultante</t>
  </si>
  <si>
    <t>VERSAMENTO DEL CONTRIBUTO COMMISURATO AL COSTO DI COSTRUZIONE:</t>
  </si>
  <si>
    <t>Costruzione Nuova o Esistente?</t>
  </si>
  <si>
    <t>(N/E)</t>
  </si>
  <si>
    <t>Contributo da versare</t>
  </si>
  <si>
    <t>Decreto ministeriale 10 maggio 1977 (1).</t>
  </si>
  <si>
    <t>Determinazione del costo di costruzione di nuovi edifici (2).</t>
  </si>
  <si>
    <t>1. Costo unitario di costruzione.</t>
  </si>
  <si>
    <t>Il costo di costruzione dei nuovi edifici, riferito a metro quadrato di superficie è pari all'85 per cento di quello stabilito con D.M. 3 ottobre 1975, n. 9816, emesso ai sensi dell'art. 8, L. 1° novembre 1965, n. 1179.</t>
  </si>
  <si>
    <t>2. Superficie complessiva (Sc.).</t>
  </si>
  <si>
    <t>La superficie complessiva, alla quale, ai fini della determinazione del costo di costruzione dell'edificio, si applica il costo unitario a metro quadrato, è costituita dalla somma della superficie utile abitabile di cui al successivo art. 3 e dal 60 per cento del totale delle superfici non residenziali destinate a servizi e accessori (Snr), misurate al netto di murature, pilastri, tramezzi, sguinci e vani di porte e finestre (Sc = Su + 60 per cento Snr).</t>
  </si>
  <si>
    <t>Le superfici per servizi ed accessori riguardano:</t>
  </si>
  <si>
    <t>a) cantinole, soffitte, locali motore ascensore, cabine idriche, lavatoi comuni, centrali termiche, ed altri locali a stretto servizio delle residenze;</t>
  </si>
  <si>
    <t>b) autorimesse singole o collettive;</t>
  </si>
  <si>
    <t>c) androni di ingresso o porticati liberi;</t>
  </si>
  <si>
    <t>d) logge e balconi.</t>
  </si>
  <si>
    <t>I porticati di cui al punto c) sono esclusi dal computo della superficie complessiva qualora gli strumenti urbanistici ne prescrivano l'uso pubblico.</t>
  </si>
  <si>
    <t>3. Superficie utile abitabile (Su).</t>
  </si>
  <si>
    <t>Per superficie utile abitabile si intende la superficie di pavimento degli alloggi misurata al netto di murature, pilastri, tramezzi, sguinci, vani di porte e finestre, di eventuali scale interne, di logge e di balconi.</t>
  </si>
  <si>
    <t>4. Edifici con caratteristiche tipologiche superiori.</t>
  </si>
  <si>
    <t>Ai fini della identificazione degli edifici con caratteristiche tipologiche superiori a quelle considerate dalla legge n. 1179 del 1° novembre 1965, per le quali vanno determinate maggiorazioni del costo unitario di costruzione non superiori al 50 per cento, si fa riferimento agli incrementi percentuali di detto costo stabiliti nei successivi articoli 5, 6 e 7 per ciascuno dei seguenti elementi:</t>
  </si>
  <si>
    <t>a) superficie utile abitabile (Su);</t>
  </si>
  <si>
    <t>b) superficie netta non residenziale di servizi e accessori (Snr);</t>
  </si>
  <si>
    <t>c) caratteristiche specifiche.</t>
  </si>
  <si>
    <t>5. Incremento relativo alla superficie utile abitabile (i1).</t>
  </si>
  <si>
    <t>L'incremento percentuale in funzione della superficie è stabilito in rapporto alle seguenti classi di superficie utile abitabile:</t>
  </si>
  <si>
    <t>1) oltre 95 metri quadrati e fino a 110 metri quadrati inclusi: 5 per cento;</t>
  </si>
  <si>
    <t>2) oltre 110 metri quadrati e fino a 130 metri quadrati inclusi: 15 per cento;</t>
  </si>
  <si>
    <t>3) oltre 130 metri quadrati e fino a 160 metri quadrati inclusi: 30 per cento;</t>
  </si>
  <si>
    <t>4) oltre 160 metri quadrati: 50 per cento.</t>
  </si>
  <si>
    <t>Per ciascun fabbricato l'incremento percentuale relativo alla superficie utile abitabile, è dato dalla somma dei valori ottenuti moltiplicando gli incrementi percentuali di cui al precedente comma per i rapporti tra la superficie utile abitabile degli alloggi compresi nelle rispettive classi e la superficie utile abitabile dell'intero edificio.</t>
  </si>
  <si>
    <t>6. Incremento relativo alla superficie non residenziale (i2).</t>
  </si>
  <si>
    <t>L'incremento percentuale in funzione della superficie per servizi ed accessori relativi all'intero edificio, è stabilito come appresso con riferimento alla percentuale di incidenza della superficie netta totale di servizi e accessori (Snr) rispetto alla superficie utile abitabile per edificio (Su):</t>
  </si>
  <si>
    <t>oltre il 50 e fino al 75 per cento compreso: 10 per cento;</t>
  </si>
  <si>
    <t>tra il 75 e il 100 per cento compreso: 20 per cento;</t>
  </si>
  <si>
    <t>oltre il 100 per cento: 30 per cento.</t>
  </si>
  <si>
    <t>7. Incremento relativo a caratteristiche particolari (i3).</t>
  </si>
  <si>
    <t>Per ciascuna delle caratteristiche appresso riportate l'incremento è pari al 10 per cento;</t>
  </si>
  <si>
    <t>1) più di un ascensore per ogni scala se questa serve meno di sei piani sopraelevati;</t>
  </si>
  <si>
    <t>2) scala di servizio non prescritta da leggi o regolamenti o imposta da necessità di prevenzione di infortuni o di incendi;</t>
  </si>
  <si>
    <t>3) altezza libera netta di piano superiore a m 3,00 o a quella minima prescritta da norme regolamentari. Per ambienti con altezze diverse si fa riferimento all'altezza media ponderale;</t>
  </si>
  <si>
    <t>4) piscina coperta o scoperta quando sia a servizio di uno o più edifici comprendenti meno di 15 unità immobiliari:</t>
  </si>
  <si>
    <t>5) alloggi di custodia a servizio di uno o più edifici comprendenti meno di 15 unità immobiliari.</t>
  </si>
  <si>
    <t>8. Classi di edifici e relative maggiorazioni.</t>
  </si>
  <si>
    <t>Gli incrementi afferenti a ciascuno degli elementi considerati negli articoli 5, 6 e 7 si sommano ai fini della determinazione delle classi di edifici.</t>
  </si>
  <si>
    <t>Le classi di edifici e le relative maggiorazioni di costo di cui al secondo comma dell'art. 6 della legge 28 gennaio 1977, n. 10, sono così individuate:</t>
  </si>
  <si>
    <t>classe I: percentuale di incremento fino a 5 inclusa: nessuna maggiorazione;</t>
  </si>
  <si>
    <t>classe II: percentuale di incremento da 5 a 10 inclusa: maggiorazione del 5 per cento;</t>
  </si>
  <si>
    <t>classe III: percentuale di incremento da 10 a 15 inclusa: maggiorazione del 10 per cento;</t>
  </si>
  <si>
    <t>classe IV: percentuale di incremento da 15 a 20 inclusa: maggiorazione del 15 per cento;</t>
  </si>
  <si>
    <t>classe V: percentuale di incremento da 20 a 25 inclusa: maggiorazione del 20 per cento;</t>
  </si>
  <si>
    <t>classe VI: percentuale di incremento da 25 a 30 inclusa: maggiorazione del 25 per cento;</t>
  </si>
  <si>
    <t>classe VII: percentuale di incremento da 30 a 35 inclusa: maggiorazione del 30 per cento;</t>
  </si>
  <si>
    <t>classe VIII: percentuale di incremento da 35 a 40 inclusa: maggiorazione del 35 per cento;</t>
  </si>
  <si>
    <t>classe IX: percentuale di incremento da 40 a 45 inclusa: maggiorazione del 40 per cento;</t>
  </si>
  <si>
    <t>classe X: percentuale di incremento da 45 a 50 inclusa: maggiorazione del 45 per cento;</t>
  </si>
  <si>
    <t>classe XI: oltre il 50 per cento inclusa: maggiorazione del 50 per cento.</t>
  </si>
  <si>
    <t>9. Superficie per attività turistiche, commerciali e direzionali (St).</t>
  </si>
  <si>
    <t>Alle parti di edifici residenziali nelle quali siano previsti ambienti per attività turistiche, commerciali e direzionali si applica il costo di costruzione maggiorato ai sensi del precedente art. 8, qualora la superficie netta (Sn) di detti ambienti e dei relativi accessori (Sa), valutati questi ultimi al 60 per cento non sia superiore al 25 per cento della superficie utile abitabile.</t>
  </si>
  <si>
    <t>10. Costruzioni in zone sismiche o con sistemi non tradizionali.</t>
  </si>
  <si>
    <t>Per gli edifici da eseseguire in zone sismiche e per quelli realizzati con sistemi costruttivi non tradizionali ai fini della determinazione del costo di cui al precedente art. 1 non si applicano le maggiorazioni previste a tale tipo dalle vigenti disposizioni relative ai costi a mq dell'edilizia agevolata.</t>
  </si>
  <si>
    <t>11. Prospetto.</t>
  </si>
  <si>
    <t>Il procedimento per l'applicazione del presente decreto è riepilogato nell'allegato prospetto.</t>
  </si>
  <si>
    <t>12. Periodo di applicazione del costo di costruzione.</t>
  </si>
  <si>
    <t>Il costo di costruzione di cui al precedente art. 1 trova applicazione fino ad un anno dalla data del presente decreto.</t>
  </si>
  <si>
    <t>(Si omette prospetto)</t>
  </si>
  <si>
    <t>(1) Pubblicato nella Gazz. Uff. 31 maggio 1977, n. 146.</t>
  </si>
  <si>
    <t>(2) Il D.M. 9 maggio 1978 (Gazz. Uff. 29 giugno 1978, n. 180) ha così disposto:</t>
  </si>
  <si>
    <t>«Art. 1. Il costo di costruzione dei nuovi edifici è determinato nella misura e nei modi indicati dal D.M. 10 maggio 1977.</t>
  </si>
  <si>
    <t>Art. 2. Il presente decreto trova applicazione fino al 9 maggio 1979». Una proroga al 9 maggio 1980 è stata disposta dal D.M. 9 maggio 1979 (Gazz. Uff. 14 giugno 1979, n. 162); al 9 maggio 1981 dal D.M. 18 aprile 1980 (Gazz. Uff. 28 aprile 1980, n. 115); al 9 maggio 1982 dal D.M. 11 maggio 1981 (Gazz. Uff. 19 maggio 1981, n. 135); al 9 maggio 1983 dal D.M. 1983 al D.M. 12 maggio 1982 (Gazz. Uff. 24 maggio 1982, n. 140); al 9 maggio 1984 dal D.M. 14 maggio 1983 (Gazz. Uff. 11 giugno 1983, n. 159); al 9 maggio 1985 dal D.M. 21 maggio 1984 (Gazz. Uff. 30 maggio 1984, n. 147); al 9 maggio 1986 dal D.M. 19 maggio 1985 (Gazz. Uff. 5 luglio 1985, n. 157); al 9 maggio 1987 dal D.M. 20 maggio 1986 (Gazz. Uff. 29 maggio 1986, n. 123); al 9 maggio 1988 dal D.M. 20 giugno 1987 (Gazz. Uff. 27 giugno 1987, n. 148); al 9 maggio 1989 dal D.M. 26 ottobre 1988 (Gazz. Uff. 17 novembre 1988, n. 270). Il D.M. 8 giugno 1989 (Gazz. Uff. 13 giugno 1989, n. 136) ha cosí disposto:</t>
  </si>
  <si>
    <t>« Con decorrenza dalla data di pubblicazione del presente decreto il costo di costruzione dei nuovi edifici, riferito al metro quadrato di superficie, è fissato in L. 190.000 per tutto il territirio nazionale. Le modalità di determinazione sono quelle stabilite agli articoli dal 2 all'11 del citato D.M. 10 maggio 1977, n. 801 ». Successivamente, il D.M. 20 giugno 1990 (Gazz. Uff. 28 giugno 1990, n. 149), con decorrenza dalla data della sua pubblicazione, ha fissato detto costo in lire 250.000 per tutto il territorio nazionale.</t>
  </si>
  <si>
    <t xml:space="preserve">                               CONTRIBUTO  AFFERENTE ALLA CONCESSIONE EDILIZIA</t>
  </si>
  <si>
    <t xml:space="preserve">                                      Artt. 3 e 6 della legge 28 gennaio 1977, n. 10 - D.M. 10 maggio 1977 </t>
  </si>
  <si>
    <t>euro</t>
  </si>
  <si>
    <t>Se intervento di nuova costruzione</t>
  </si>
  <si>
    <t xml:space="preserve"> </t>
  </si>
  <si>
    <t>Se intervento su edifici esistenti</t>
  </si>
  <si>
    <t>N</t>
  </si>
  <si>
    <t>costo unitario aggiornato con Delibera di G.C. n. 135 del 10/5/2012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</si>
</sst>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 &quot;* #,##0.00_-;&quot;-€ &quot;* #,##0.00_-;_-&quot;€ &quot;* \-??_-;_-@_-"/>
    <numFmt numFmtId="165" formatCode="0.0"/>
    <numFmt numFmtId="166" formatCode="#,##0.00_ ;\-#,##0.00\ "/>
    <numFmt numFmtId="167" formatCode="[$€-2]\ #,##0.00"/>
  </numFmts>
  <fonts count="57">
    <font>
      <sz val="10"/>
      <name val="Arial"/>
      <family val="2"/>
    </font>
    <font>
      <sz val="10"/>
      <name val="MS Sans Serif"/>
      <family val="2"/>
    </font>
    <font>
      <sz val="16"/>
      <name val="Arial"/>
      <family val="2"/>
    </font>
    <font>
      <sz val="12"/>
      <name val="Bauer Bodoni Roman"/>
    </font>
    <font>
      <sz val="12"/>
      <name val="Arial"/>
      <family val="2"/>
    </font>
    <font>
      <sz val="14"/>
      <name val="Arial"/>
      <family val="2"/>
    </font>
    <font>
      <b/>
      <sz val="9"/>
      <color indexed="9"/>
      <name val="Arial"/>
      <family val="2"/>
    </font>
    <font>
      <sz val="5"/>
      <name val="Century Gothic"/>
      <family val="2"/>
    </font>
    <font>
      <b/>
      <sz val="6"/>
      <name val="Century Gothic"/>
      <family val="2"/>
    </font>
    <font>
      <sz val="6"/>
      <name val="Century Gothic"/>
      <family val="2"/>
    </font>
    <font>
      <i/>
      <sz val="4"/>
      <name val="Century Gothic"/>
      <family val="2"/>
    </font>
    <font>
      <sz val="5"/>
      <name val="Symbol"/>
      <family val="1"/>
      <charset val="2"/>
    </font>
    <font>
      <sz val="7"/>
      <name val="Arial"/>
      <family val="2"/>
    </font>
    <font>
      <sz val="5"/>
      <name val="Wingdings"/>
      <charset val="2"/>
    </font>
    <font>
      <b/>
      <i/>
      <sz val="5"/>
      <name val="Century Gothic"/>
      <family val="2"/>
    </font>
    <font>
      <vertAlign val="subscript"/>
      <sz val="5"/>
      <name val="Century Gothic"/>
      <family val="2"/>
    </font>
    <font>
      <sz val="10"/>
      <name val="Century Gothic"/>
      <family val="2"/>
    </font>
    <font>
      <b/>
      <i/>
      <sz val="5"/>
      <color indexed="18"/>
      <name val="Century Gothic"/>
      <family val="2"/>
    </font>
    <font>
      <sz val="5"/>
      <color indexed="18"/>
      <name val="Century Gothic"/>
      <family val="2"/>
    </font>
    <font>
      <b/>
      <u/>
      <sz val="5"/>
      <color indexed="18"/>
      <name val="Century Gothic"/>
      <family val="2"/>
    </font>
    <font>
      <sz val="10"/>
      <color indexed="18"/>
      <name val="Arial"/>
      <family val="2"/>
    </font>
    <font>
      <sz val="7"/>
      <color indexed="18"/>
      <name val="Arial"/>
      <family val="2"/>
    </font>
    <font>
      <sz val="8"/>
      <color indexed="23"/>
      <name val="Wingdings"/>
      <charset val="2"/>
    </font>
    <font>
      <sz val="10"/>
      <color indexed="22"/>
      <name val="Century Gothic"/>
      <family val="2"/>
    </font>
    <font>
      <i/>
      <sz val="6"/>
      <name val="Century Gothic"/>
      <family val="2"/>
    </font>
    <font>
      <i/>
      <sz val="5"/>
      <name val="Century Gothic"/>
      <family val="2"/>
    </font>
    <font>
      <i/>
      <sz val="4"/>
      <color indexed="23"/>
      <name val="Century Gothic"/>
      <family val="2"/>
    </font>
    <font>
      <b/>
      <sz val="5"/>
      <color indexed="8"/>
      <name val="Wingdings"/>
      <charset val="2"/>
    </font>
    <font>
      <sz val="5"/>
      <color indexed="10"/>
      <name val="Century Gothic"/>
      <family val="2"/>
    </font>
    <font>
      <sz val="8"/>
      <color indexed="18"/>
      <name val="Tahoma"/>
      <family val="2"/>
    </font>
    <font>
      <sz val="9"/>
      <name val="Arial"/>
      <family val="2"/>
    </font>
    <font>
      <sz val="5"/>
      <color indexed="9"/>
      <name val="Century Gothic"/>
      <family val="2"/>
    </font>
    <font>
      <sz val="8"/>
      <color indexed="9"/>
      <name val="Arial"/>
      <family val="2"/>
    </font>
    <font>
      <b/>
      <sz val="5"/>
      <name val="Century Gothic"/>
      <family val="2"/>
    </font>
    <font>
      <b/>
      <sz val="8"/>
      <name val="Century Gothic"/>
      <family val="2"/>
    </font>
    <font>
      <sz val="8"/>
      <name val="Century Gothic"/>
      <family val="2"/>
    </font>
    <font>
      <b/>
      <sz val="12"/>
      <color indexed="9"/>
      <name val="Century Gothic"/>
      <family val="2"/>
    </font>
    <font>
      <b/>
      <sz val="12"/>
      <name val="Century Gothic"/>
      <family val="2"/>
    </font>
    <font>
      <sz val="8"/>
      <color indexed="9"/>
      <name val="Century Gothic"/>
      <family val="2"/>
    </font>
    <font>
      <sz val="8"/>
      <name val="MS Sans Serif"/>
      <family val="2"/>
    </font>
    <font>
      <b/>
      <sz val="10"/>
      <name val="MS Sans Serif"/>
      <family val="2"/>
    </font>
    <font>
      <b/>
      <sz val="10"/>
      <name val="Arial"/>
      <family val="2"/>
    </font>
    <font>
      <b/>
      <sz val="14"/>
      <name val="Arial"/>
      <family val="2"/>
    </font>
    <font>
      <b/>
      <sz val="10"/>
      <color indexed="8"/>
      <name val="Verdana"/>
      <family val="2"/>
    </font>
    <font>
      <sz val="10"/>
      <color indexed="8"/>
      <name val="Verdana"/>
      <family val="2"/>
    </font>
    <font>
      <sz val="10"/>
      <color indexed="8"/>
      <name val="Garamond"/>
      <family val="1"/>
    </font>
    <font>
      <sz val="7.5"/>
      <color indexed="8"/>
      <name val="Verdana"/>
      <family val="2"/>
    </font>
    <font>
      <sz val="10"/>
      <color indexed="8"/>
      <name val="Arial"/>
      <family val="2"/>
    </font>
    <font>
      <b/>
      <sz val="8"/>
      <name val="MS Sans Serif"/>
      <family val="2"/>
    </font>
    <font>
      <b/>
      <sz val="12"/>
      <name val="MS Sans Serif"/>
      <family val="2"/>
    </font>
    <font>
      <sz val="12"/>
      <name val="MS Sans Serif"/>
      <family val="2"/>
    </font>
    <font>
      <b/>
      <sz val="14"/>
      <name val="MS Sans Serif"/>
      <family val="2"/>
    </font>
    <font>
      <sz val="14"/>
      <name val="MS Sans Serif"/>
      <family val="2"/>
    </font>
    <font>
      <b/>
      <sz val="10"/>
      <color indexed="10"/>
      <name val="Arial"/>
      <family val="2"/>
    </font>
    <font>
      <sz val="10"/>
      <name val="Arial"/>
      <family val="2"/>
    </font>
    <font>
      <sz val="8"/>
      <color indexed="16"/>
      <name val="MS Sans Serif"/>
      <family val="2"/>
    </font>
    <font>
      <b/>
      <sz val="12"/>
      <color indexed="16"/>
      <name val="Arial"/>
      <family val="2"/>
    </font>
  </fonts>
  <fills count="6">
    <fill>
      <patternFill patternType="none"/>
    </fill>
    <fill>
      <patternFill patternType="gray125"/>
    </fill>
    <fill>
      <patternFill patternType="solid">
        <fgColor indexed="26"/>
        <bgColor indexed="9"/>
      </patternFill>
    </fill>
    <fill>
      <patternFill patternType="solid">
        <fgColor indexed="22"/>
        <bgColor indexed="31"/>
      </patternFill>
    </fill>
    <fill>
      <patternFill patternType="solid">
        <fgColor indexed="43"/>
        <bgColor indexed="26"/>
      </patternFill>
    </fill>
    <fill>
      <patternFill patternType="solid">
        <fgColor indexed="23"/>
        <bgColor indexed="55"/>
      </patternFill>
    </fill>
  </fills>
  <borders count="23">
    <border>
      <left/>
      <right/>
      <top/>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bottom style="hair">
        <color indexed="8"/>
      </bottom>
      <diagonal/>
    </border>
    <border>
      <left/>
      <right/>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bottom style="thin">
        <color indexed="23"/>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hair">
        <color indexed="8"/>
      </left>
      <right style="hair">
        <color indexed="8"/>
      </right>
      <top/>
      <bottom style="hair">
        <color indexed="8"/>
      </bottom>
      <diagonal/>
    </border>
    <border>
      <left style="hair">
        <color indexed="8"/>
      </left>
      <right/>
      <top style="hair">
        <color indexed="8"/>
      </top>
      <bottom/>
      <diagonal/>
    </border>
    <border>
      <left/>
      <right style="hair">
        <color indexed="8"/>
      </right>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4">
    <xf numFmtId="0" fontId="0" fillId="0" borderId="0"/>
    <xf numFmtId="164" fontId="54" fillId="0" borderId="0" applyFill="0" applyBorder="0" applyAlignment="0" applyProtection="0"/>
    <xf numFmtId="0" fontId="1" fillId="0" borderId="0"/>
    <xf numFmtId="9" fontId="54" fillId="0" borderId="0" applyFill="0" applyBorder="0" applyAlignment="0" applyProtection="0"/>
  </cellStyleXfs>
  <cellXfs count="220">
    <xf numFmtId="0" fontId="0" fillId="0" borderId="0" xfId="0"/>
    <xf numFmtId="0" fontId="3" fillId="0" borderId="0" xfId="0" applyFont="1"/>
    <xf numFmtId="0" fontId="6" fillId="0" borderId="0" xfId="0" applyFont="1" applyAlignment="1">
      <alignment horizontal="center" vertical="center"/>
    </xf>
    <xf numFmtId="0" fontId="7" fillId="0" borderId="0" xfId="0" applyFont="1"/>
    <xf numFmtId="0" fontId="9" fillId="0" borderId="0" xfId="0" applyFont="1"/>
    <xf numFmtId="0" fontId="7" fillId="0" borderId="0" xfId="0" applyFont="1" applyAlignment="1">
      <alignment vertical="center"/>
    </xf>
    <xf numFmtId="49" fontId="10" fillId="0" borderId="1" xfId="0" applyNumberFormat="1" applyFont="1" applyBorder="1" applyAlignment="1">
      <alignment horizontal="center" vertical="center"/>
    </xf>
    <xf numFmtId="49" fontId="10" fillId="0" borderId="0" xfId="0" applyNumberFormat="1" applyFont="1" applyAlignment="1">
      <alignment horizontal="center" vertical="center"/>
    </xf>
    <xf numFmtId="165" fontId="7" fillId="0" borderId="0" xfId="0" applyNumberFormat="1" applyFont="1" applyAlignment="1">
      <alignment vertical="center"/>
    </xf>
    <xf numFmtId="0" fontId="7" fillId="0" borderId="2" xfId="0" applyFont="1" applyBorder="1" applyAlignment="1">
      <alignment horizontal="center" vertical="center"/>
    </xf>
    <xf numFmtId="0" fontId="7" fillId="0" borderId="0" xfId="0" applyFont="1" applyAlignment="1">
      <alignment horizontal="center"/>
    </xf>
    <xf numFmtId="165" fontId="7" fillId="0" borderId="0" xfId="0" applyNumberFormat="1" applyFont="1"/>
    <xf numFmtId="2" fontId="16" fillId="0" borderId="0" xfId="0" applyNumberFormat="1" applyFont="1" applyAlignment="1">
      <alignment horizontal="center"/>
    </xf>
    <xf numFmtId="0" fontId="16" fillId="0" borderId="0" xfId="0" applyFont="1"/>
    <xf numFmtId="0" fontId="17" fillId="0" borderId="0" xfId="0" applyFont="1"/>
    <xf numFmtId="0" fontId="9" fillId="0" borderId="0" xfId="0" applyFont="1" applyAlignment="1">
      <alignment vertical="center" wrapText="1"/>
    </xf>
    <xf numFmtId="2" fontId="20" fillId="0" borderId="0" xfId="0" applyNumberFormat="1" applyFont="1" applyProtection="1">
      <protection locked="0"/>
    </xf>
    <xf numFmtId="0" fontId="18" fillId="0" borderId="0" xfId="0" applyFont="1" applyAlignment="1">
      <alignment horizontal="center" vertical="center" wrapText="1"/>
    </xf>
    <xf numFmtId="2" fontId="21" fillId="0" borderId="0" xfId="0" applyNumberFormat="1" applyFont="1" applyProtection="1">
      <protection locked="0"/>
    </xf>
    <xf numFmtId="2" fontId="21" fillId="0" borderId="0" xfId="0" applyNumberFormat="1" applyFont="1"/>
    <xf numFmtId="0" fontId="22" fillId="2" borderId="3" xfId="0" applyFont="1" applyFill="1" applyBorder="1" applyAlignment="1" applyProtection="1">
      <alignment horizontal="right" vertical="center"/>
      <protection locked="0"/>
    </xf>
    <xf numFmtId="0" fontId="22" fillId="2" borderId="4" xfId="0" applyFont="1" applyFill="1" applyBorder="1" applyAlignment="1" applyProtection="1">
      <alignment horizontal="right" vertical="center"/>
      <protection locked="0"/>
    </xf>
    <xf numFmtId="0" fontId="7" fillId="0" borderId="5" xfId="0" applyFont="1" applyBorder="1" applyAlignment="1">
      <alignment vertical="center"/>
    </xf>
    <xf numFmtId="0" fontId="7" fillId="0" borderId="6" xfId="0" applyFont="1" applyBorder="1" applyAlignment="1">
      <alignment vertical="center"/>
    </xf>
    <xf numFmtId="0" fontId="7" fillId="0" borderId="4" xfId="0" applyFont="1" applyBorder="1" applyAlignment="1">
      <alignment vertical="center"/>
    </xf>
    <xf numFmtId="0" fontId="7" fillId="0" borderId="7" xfId="0" applyFont="1" applyBorder="1" applyAlignment="1">
      <alignment vertical="center"/>
    </xf>
    <xf numFmtId="0" fontId="7" fillId="0" borderId="5" xfId="0" applyFont="1" applyBorder="1" applyAlignment="1">
      <alignment horizontal="left" vertical="center"/>
    </xf>
    <xf numFmtId="2" fontId="20" fillId="0" borderId="0" xfId="0" applyNumberFormat="1" applyFont="1"/>
    <xf numFmtId="0" fontId="31" fillId="0" borderId="0" xfId="0" applyFont="1"/>
    <xf numFmtId="0" fontId="7" fillId="0" borderId="0" xfId="0" applyFont="1" applyAlignment="1">
      <alignment horizontal="center" vertical="center" wrapText="1"/>
    </xf>
    <xf numFmtId="49" fontId="10" fillId="0" borderId="0" xfId="0" applyNumberFormat="1" applyFont="1" applyAlignment="1">
      <alignment horizontal="center"/>
    </xf>
    <xf numFmtId="0" fontId="7" fillId="0" borderId="0" xfId="0" applyFont="1" applyAlignment="1">
      <alignment vertical="top"/>
    </xf>
    <xf numFmtId="9" fontId="0" fillId="0" borderId="0" xfId="3" applyFont="1" applyFill="1" applyBorder="1" applyAlignment="1" applyProtection="1"/>
    <xf numFmtId="0" fontId="34" fillId="0" borderId="5" xfId="0" applyFont="1" applyBorder="1" applyAlignment="1">
      <alignment horizontal="right"/>
    </xf>
    <xf numFmtId="0" fontId="35" fillId="0" borderId="6" xfId="0" applyFont="1" applyBorder="1" applyAlignment="1">
      <alignment horizontal="left"/>
    </xf>
    <xf numFmtId="0" fontId="7" fillId="0" borderId="6" xfId="0" applyFont="1" applyBorder="1"/>
    <xf numFmtId="0" fontId="35" fillId="0" borderId="0" xfId="0" applyFont="1"/>
    <xf numFmtId="0" fontId="34" fillId="0" borderId="0" xfId="0" applyFont="1" applyAlignment="1">
      <alignment horizontal="right"/>
    </xf>
    <xf numFmtId="0" fontId="35" fillId="0" borderId="0" xfId="0" applyFont="1" applyAlignment="1">
      <alignment horizontal="left"/>
    </xf>
    <xf numFmtId="166" fontId="0" fillId="0" borderId="0" xfId="1" applyNumberFormat="1" applyFont="1" applyFill="1" applyBorder="1" applyAlignment="1" applyProtection="1"/>
    <xf numFmtId="0" fontId="16" fillId="0" borderId="0" xfId="0" applyFont="1" applyAlignment="1">
      <alignment horizontal="right"/>
    </xf>
    <xf numFmtId="0" fontId="16" fillId="0" borderId="8" xfId="0" applyFont="1" applyBorder="1"/>
    <xf numFmtId="0" fontId="37" fillId="0" borderId="0" xfId="0" applyFont="1"/>
    <xf numFmtId="0" fontId="39" fillId="0" borderId="9" xfId="2" applyFont="1" applyBorder="1" applyAlignment="1">
      <alignment vertical="center"/>
    </xf>
    <xf numFmtId="0" fontId="39" fillId="0" borderId="10" xfId="2" applyFont="1" applyBorder="1" applyAlignment="1">
      <alignment vertical="center"/>
    </xf>
    <xf numFmtId="0" fontId="0" fillId="0" borderId="10" xfId="0" applyBorder="1"/>
    <xf numFmtId="0" fontId="0" fillId="0" borderId="11" xfId="0" applyBorder="1"/>
    <xf numFmtId="0" fontId="0" fillId="3" borderId="9" xfId="0" applyFill="1" applyBorder="1"/>
    <xf numFmtId="0" fontId="1" fillId="3" borderId="10" xfId="2" applyFill="1" applyBorder="1"/>
    <xf numFmtId="0" fontId="0" fillId="3" borderId="10" xfId="0" applyFill="1" applyBorder="1"/>
    <xf numFmtId="0" fontId="0" fillId="3" borderId="11" xfId="0" applyFill="1" applyBorder="1"/>
    <xf numFmtId="0" fontId="0" fillId="0" borderId="12" xfId="0" applyBorder="1"/>
    <xf numFmtId="0" fontId="0" fillId="0" borderId="13" xfId="0" applyBorder="1"/>
    <xf numFmtId="0" fontId="0" fillId="0" borderId="14" xfId="0" applyBorder="1"/>
    <xf numFmtId="0" fontId="0" fillId="3" borderId="12" xfId="0" applyFill="1" applyBorder="1"/>
    <xf numFmtId="0" fontId="0" fillId="3" borderId="13" xfId="0" applyFill="1" applyBorder="1"/>
    <xf numFmtId="0" fontId="0" fillId="3" borderId="14" xfId="0" applyFill="1" applyBorder="1"/>
    <xf numFmtId="0" fontId="39" fillId="0" borderId="13" xfId="2" applyFont="1" applyBorder="1" applyAlignment="1">
      <alignment vertical="center" wrapText="1"/>
    </xf>
    <xf numFmtId="0" fontId="39" fillId="0" borderId="14" xfId="2" applyFont="1" applyBorder="1" applyAlignment="1">
      <alignment vertical="center" wrapText="1"/>
    </xf>
    <xf numFmtId="0" fontId="39" fillId="3" borderId="13" xfId="2" applyFont="1" applyFill="1" applyBorder="1" applyAlignment="1">
      <alignment vertical="center" wrapText="1"/>
    </xf>
    <xf numFmtId="0" fontId="39" fillId="0" borderId="12" xfId="2" applyFont="1" applyBorder="1" applyAlignment="1">
      <alignment vertical="center" wrapText="1"/>
    </xf>
    <xf numFmtId="0" fontId="0" fillId="0" borderId="15" xfId="0" applyBorder="1"/>
    <xf numFmtId="0" fontId="39" fillId="0" borderId="16" xfId="2" applyFont="1" applyBorder="1" applyAlignment="1">
      <alignment vertical="center" wrapText="1"/>
    </xf>
    <xf numFmtId="0" fontId="39" fillId="0" borderId="17" xfId="2" applyFont="1" applyBorder="1" applyAlignment="1">
      <alignment vertical="center" wrapText="1"/>
    </xf>
    <xf numFmtId="0" fontId="0" fillId="0" borderId="17" xfId="0" applyBorder="1"/>
    <xf numFmtId="0" fontId="39" fillId="0" borderId="15" xfId="2" applyFont="1" applyBorder="1" applyAlignment="1">
      <alignment vertical="center" wrapText="1"/>
    </xf>
    <xf numFmtId="0" fontId="0" fillId="3" borderId="16" xfId="0" applyFill="1" applyBorder="1"/>
    <xf numFmtId="0" fontId="39" fillId="3" borderId="17" xfId="2" applyFont="1" applyFill="1" applyBorder="1" applyAlignment="1">
      <alignment vertical="center" wrapText="1"/>
    </xf>
    <xf numFmtId="0" fontId="0" fillId="3" borderId="17" xfId="0" applyFill="1" applyBorder="1"/>
    <xf numFmtId="0" fontId="0" fillId="3" borderId="15" xfId="0" applyFill="1" applyBorder="1"/>
    <xf numFmtId="0" fontId="39" fillId="0" borderId="0" xfId="2" applyFont="1" applyAlignment="1">
      <alignment horizontal="center" vertical="center" wrapText="1"/>
    </xf>
    <xf numFmtId="0" fontId="39" fillId="0" borderId="0" xfId="2" applyFont="1" applyAlignment="1">
      <alignment vertical="center" wrapText="1"/>
    </xf>
    <xf numFmtId="0" fontId="40" fillId="0" borderId="0" xfId="2" applyFont="1" applyAlignment="1">
      <alignment vertical="center"/>
    </xf>
    <xf numFmtId="0" fontId="1" fillId="0" borderId="0" xfId="2" applyAlignment="1">
      <alignment horizontal="right" vertical="center"/>
    </xf>
    <xf numFmtId="0" fontId="1" fillId="3" borderId="0" xfId="2" applyFill="1" applyAlignment="1" applyProtection="1">
      <alignment horizontal="right" vertical="center"/>
      <protection locked="0"/>
    </xf>
    <xf numFmtId="0" fontId="39" fillId="0" borderId="0" xfId="2" applyFont="1" applyAlignment="1">
      <alignment vertical="center"/>
    </xf>
    <xf numFmtId="0" fontId="1" fillId="0" borderId="0" xfId="2" applyAlignment="1">
      <alignment horizontal="center" vertical="center"/>
    </xf>
    <xf numFmtId="0" fontId="42" fillId="0" borderId="0" xfId="2" applyFont="1" applyAlignment="1">
      <alignment horizontal="left" vertical="center"/>
    </xf>
    <xf numFmtId="0" fontId="5" fillId="4" borderId="0" xfId="2" applyFont="1" applyFill="1" applyAlignment="1">
      <alignment vertical="center"/>
    </xf>
    <xf numFmtId="0" fontId="43" fillId="0" borderId="0" xfId="0" applyFont="1" applyAlignment="1">
      <alignment horizontal="left" vertical="top" wrapText="1" indent="1"/>
    </xf>
    <xf numFmtId="0" fontId="44" fillId="0" borderId="0" xfId="0" applyFont="1" applyAlignment="1">
      <alignment horizontal="left" vertical="top" wrapText="1" indent="1"/>
    </xf>
    <xf numFmtId="0" fontId="45" fillId="0" borderId="0" xfId="0" applyFont="1" applyAlignment="1">
      <alignment horizontal="left" vertical="top" wrapText="1" indent="1"/>
    </xf>
    <xf numFmtId="0" fontId="46" fillId="0" borderId="0" xfId="0" applyFont="1" applyAlignment="1">
      <alignment horizontal="left" vertical="top" wrapText="1" indent="1"/>
    </xf>
    <xf numFmtId="0" fontId="47" fillId="0" borderId="0" xfId="0" applyFont="1" applyAlignment="1">
      <alignment horizontal="left" vertical="top" wrapText="1" indent="1"/>
    </xf>
    <xf numFmtId="0" fontId="1" fillId="0" borderId="0" xfId="2"/>
    <xf numFmtId="0" fontId="39" fillId="0" borderId="0" xfId="2" applyFont="1"/>
    <xf numFmtId="0" fontId="39" fillId="0" borderId="1" xfId="2" applyFont="1" applyBorder="1" applyAlignment="1">
      <alignment vertical="center"/>
    </xf>
    <xf numFmtId="0" fontId="39" fillId="0" borderId="5" xfId="2" applyFont="1" applyBorder="1" applyAlignment="1">
      <alignment vertical="center"/>
    </xf>
    <xf numFmtId="0" fontId="39" fillId="0" borderId="7" xfId="2" applyFont="1" applyBorder="1" applyAlignment="1">
      <alignment vertical="center"/>
    </xf>
    <xf numFmtId="0" fontId="39" fillId="0" borderId="18" xfId="2" applyFont="1" applyBorder="1" applyAlignment="1">
      <alignment vertical="center" wrapText="1"/>
    </xf>
    <xf numFmtId="0" fontId="39" fillId="0" borderId="2" xfId="2" applyFont="1" applyBorder="1" applyAlignment="1">
      <alignment horizontal="center" vertical="center" wrapText="1"/>
    </xf>
    <xf numFmtId="0" fontId="39" fillId="0" borderId="2" xfId="2" applyFont="1" applyBorder="1" applyAlignment="1">
      <alignment horizontal="left" vertical="center" wrapText="1"/>
    </xf>
    <xf numFmtId="0" fontId="39" fillId="0" borderId="0" xfId="2" applyFont="1" applyAlignment="1">
      <alignment wrapText="1"/>
    </xf>
    <xf numFmtId="0" fontId="39" fillId="0" borderId="0" xfId="2" applyFont="1" applyAlignment="1">
      <alignment horizontal="right" vertical="center"/>
    </xf>
    <xf numFmtId="3" fontId="39" fillId="0" borderId="0" xfId="2" applyNumberFormat="1" applyFont="1" applyAlignment="1">
      <alignment horizontal="right" vertical="center"/>
    </xf>
    <xf numFmtId="3" fontId="39" fillId="0" borderId="5" xfId="2" applyNumberFormat="1" applyFont="1" applyBorder="1" applyAlignment="1">
      <alignment horizontal="right" vertical="center"/>
    </xf>
    <xf numFmtId="3" fontId="1" fillId="0" borderId="7" xfId="2" applyNumberFormat="1" applyBorder="1" applyAlignment="1">
      <alignment horizontal="right" vertical="center"/>
    </xf>
    <xf numFmtId="3" fontId="1" fillId="0" borderId="0" xfId="2" applyNumberFormat="1" applyAlignment="1">
      <alignment horizontal="right" vertical="center"/>
    </xf>
    <xf numFmtId="0" fontId="1" fillId="0" borderId="6" xfId="2" applyBorder="1"/>
    <xf numFmtId="0" fontId="1" fillId="0" borderId="6" xfId="2" applyBorder="1" applyAlignment="1">
      <alignment horizontal="right" vertical="center"/>
    </xf>
    <xf numFmtId="0" fontId="1" fillId="0" borderId="7" xfId="2" applyBorder="1" applyAlignment="1">
      <alignment horizontal="right" vertical="center"/>
    </xf>
    <xf numFmtId="3" fontId="39" fillId="0" borderId="0" xfId="2" applyNumberFormat="1" applyFont="1" applyAlignment="1">
      <alignment horizontal="center" vertical="center"/>
    </xf>
    <xf numFmtId="0" fontId="39" fillId="0" borderId="7" xfId="2" applyFont="1" applyBorder="1" applyAlignment="1">
      <alignment horizontal="right" vertical="center"/>
    </xf>
    <xf numFmtId="3" fontId="1" fillId="0" borderId="2" xfId="2" applyNumberFormat="1" applyBorder="1" applyAlignment="1">
      <alignment horizontal="right" vertical="center"/>
    </xf>
    <xf numFmtId="4" fontId="1" fillId="0" borderId="2" xfId="2" applyNumberFormat="1" applyBorder="1" applyAlignment="1">
      <alignment horizontal="right" vertical="center"/>
    </xf>
    <xf numFmtId="0" fontId="48" fillId="0" borderId="0" xfId="2" applyFont="1"/>
    <xf numFmtId="3" fontId="40" fillId="0" borderId="0" xfId="2" applyNumberFormat="1" applyFont="1" applyAlignment="1">
      <alignment horizontal="right" vertical="center"/>
    </xf>
    <xf numFmtId="0" fontId="39" fillId="0" borderId="2" xfId="2" applyFont="1" applyBorder="1" applyAlignment="1">
      <alignment horizontal="right" vertical="center"/>
    </xf>
    <xf numFmtId="0" fontId="1" fillId="0" borderId="2" xfId="2" applyBorder="1" applyAlignment="1">
      <alignment horizontal="right" vertical="center"/>
    </xf>
    <xf numFmtId="4" fontId="1" fillId="0" borderId="2" xfId="2" applyNumberFormat="1" applyBorder="1" applyAlignment="1">
      <alignment horizontal="right"/>
    </xf>
    <xf numFmtId="0" fontId="40" fillId="0" borderId="5" xfId="2" applyFont="1" applyBorder="1" applyAlignment="1">
      <alignment vertical="center"/>
    </xf>
    <xf numFmtId="0" fontId="1" fillId="0" borderId="6" xfId="2" applyBorder="1" applyAlignment="1">
      <alignment horizontal="center" vertical="center"/>
    </xf>
    <xf numFmtId="0" fontId="40" fillId="0" borderId="7" xfId="2" applyFont="1" applyBorder="1" applyAlignment="1">
      <alignment horizontal="center" vertical="center"/>
    </xf>
    <xf numFmtId="0" fontId="40" fillId="0" borderId="0" xfId="2" applyFont="1" applyAlignment="1">
      <alignment horizontal="center" vertical="center"/>
    </xf>
    <xf numFmtId="0" fontId="0" fillId="0" borderId="0" xfId="0" applyAlignment="1">
      <alignment horizontal="right"/>
    </xf>
    <xf numFmtId="0" fontId="49" fillId="0" borderId="0" xfId="2" applyFont="1"/>
    <xf numFmtId="0" fontId="49" fillId="0" borderId="13" xfId="2" applyFont="1" applyBorder="1"/>
    <xf numFmtId="0" fontId="50" fillId="0" borderId="0" xfId="2" applyFont="1" applyAlignment="1">
      <alignment horizontal="right"/>
    </xf>
    <xf numFmtId="167" fontId="49" fillId="0" borderId="0" xfId="2" applyNumberFormat="1" applyFont="1" applyAlignment="1">
      <alignment horizontal="right" vertical="center"/>
    </xf>
    <xf numFmtId="0" fontId="51" fillId="0" borderId="0" xfId="2" applyFont="1" applyAlignment="1">
      <alignment horizontal="left" vertical="center"/>
    </xf>
    <xf numFmtId="0" fontId="52" fillId="4" borderId="12" xfId="2" applyFont="1" applyFill="1" applyBorder="1" applyAlignment="1">
      <alignment horizontal="right" vertical="center"/>
    </xf>
    <xf numFmtId="4" fontId="51" fillId="4" borderId="15" xfId="2" applyNumberFormat="1" applyFont="1" applyFill="1" applyBorder="1" applyAlignment="1">
      <alignment horizontal="right" vertical="center"/>
    </xf>
    <xf numFmtId="0" fontId="53" fillId="0" borderId="0" xfId="0" applyFont="1"/>
    <xf numFmtId="0" fontId="41" fillId="0" borderId="0" xfId="2" applyFont="1" applyAlignment="1">
      <alignment horizontal="left" vertical="center"/>
    </xf>
    <xf numFmtId="0" fontId="40" fillId="4" borderId="0" xfId="2" applyFont="1" applyFill="1" applyAlignment="1" applyProtection="1">
      <alignment horizontal="center" vertical="center"/>
      <protection locked="0"/>
    </xf>
    <xf numFmtId="0" fontId="41" fillId="0" borderId="0" xfId="2" applyFont="1" applyAlignment="1">
      <alignment horizontal="center" vertical="center"/>
    </xf>
    <xf numFmtId="0" fontId="0" fillId="0" borderId="0" xfId="0" applyAlignment="1">
      <alignment horizontal="center"/>
    </xf>
    <xf numFmtId="4" fontId="56" fillId="4" borderId="0" xfId="2" applyNumberFormat="1" applyFont="1" applyFill="1" applyAlignment="1" applyProtection="1">
      <alignment horizontal="center" vertical="center"/>
      <protection locked="0"/>
    </xf>
    <xf numFmtId="0" fontId="39" fillId="0" borderId="0" xfId="2" applyFont="1" applyAlignment="1">
      <alignment horizontal="left" vertical="center"/>
    </xf>
    <xf numFmtId="0" fontId="1" fillId="0" borderId="0" xfId="2" applyAlignment="1">
      <alignment horizontal="center" vertical="center"/>
    </xf>
    <xf numFmtId="4" fontId="55" fillId="0" borderId="0" xfId="2" applyNumberFormat="1" applyFont="1" applyAlignment="1">
      <alignment horizontal="center" vertical="center"/>
    </xf>
    <xf numFmtId="0" fontId="40" fillId="0" borderId="0" xfId="2" applyFont="1" applyAlignment="1">
      <alignment horizontal="left" vertical="center"/>
    </xf>
    <xf numFmtId="4" fontId="55" fillId="0" borderId="0" xfId="2" applyNumberFormat="1" applyFont="1" applyAlignment="1">
      <alignment horizontal="center"/>
    </xf>
    <xf numFmtId="3" fontId="1" fillId="0" borderId="13" xfId="2" applyNumberFormat="1" applyBorder="1" applyAlignment="1">
      <alignment horizontal="center" vertical="center"/>
    </xf>
    <xf numFmtId="4" fontId="1" fillId="0" borderId="13" xfId="2" applyNumberFormat="1" applyBorder="1" applyAlignment="1">
      <alignment horizontal="center" vertical="center"/>
    </xf>
    <xf numFmtId="0" fontId="39" fillId="0" borderId="16" xfId="2" applyFont="1" applyBorder="1" applyAlignment="1">
      <alignment horizontal="center" vertical="center" wrapText="1"/>
    </xf>
    <xf numFmtId="0" fontId="39" fillId="0" borderId="17" xfId="2" applyFont="1" applyBorder="1" applyAlignment="1">
      <alignment horizontal="center" vertical="center" wrapText="1"/>
    </xf>
    <xf numFmtId="0" fontId="39" fillId="3" borderId="17" xfId="2" applyFont="1" applyFill="1" applyBorder="1" applyAlignment="1">
      <alignment horizontal="center" vertical="center" wrapText="1"/>
    </xf>
    <xf numFmtId="0" fontId="39" fillId="0" borderId="12" xfId="2" applyFont="1" applyBorder="1" applyAlignment="1">
      <alignment horizontal="center" vertical="center" wrapText="1"/>
    </xf>
    <xf numFmtId="0" fontId="39" fillId="0" borderId="13" xfId="2" applyFont="1" applyBorder="1" applyAlignment="1">
      <alignment horizontal="center" vertical="center" wrapText="1"/>
    </xf>
    <xf numFmtId="0" fontId="39" fillId="3" borderId="13" xfId="2" applyFont="1" applyFill="1" applyBorder="1" applyAlignment="1">
      <alignment horizontal="center" vertical="center" wrapText="1"/>
    </xf>
    <xf numFmtId="166" fontId="0" fillId="0" borderId="2" xfId="1" applyNumberFormat="1" applyFont="1" applyFill="1" applyBorder="1" applyAlignment="1" applyProtection="1"/>
    <xf numFmtId="0" fontId="35" fillId="0" borderId="7" xfId="0" applyFont="1" applyBorder="1"/>
    <xf numFmtId="0" fontId="36" fillId="5" borderId="0" xfId="2" applyFont="1" applyFill="1" applyAlignment="1">
      <alignment horizontal="center"/>
    </xf>
    <xf numFmtId="0" fontId="38" fillId="5" borderId="0" xfId="2" applyFont="1" applyFill="1" applyAlignment="1">
      <alignment horizontal="center"/>
    </xf>
    <xf numFmtId="0" fontId="39" fillId="0" borderId="21" xfId="2" applyFont="1" applyBorder="1" applyAlignment="1">
      <alignment horizontal="center" vertical="center"/>
    </xf>
    <xf numFmtId="0" fontId="39" fillId="3" borderId="10" xfId="2" applyFont="1" applyFill="1" applyBorder="1" applyAlignment="1">
      <alignment horizontal="center" vertical="center"/>
    </xf>
    <xf numFmtId="0" fontId="39" fillId="0" borderId="22" xfId="2" applyFont="1" applyBorder="1" applyAlignment="1">
      <alignment horizontal="center" vertical="center" wrapText="1"/>
    </xf>
    <xf numFmtId="0" fontId="14" fillId="0" borderId="2" xfId="0" applyFont="1" applyBorder="1" applyAlignment="1">
      <alignment horizontal="center" vertical="center"/>
    </xf>
    <xf numFmtId="0" fontId="7" fillId="0" borderId="2" xfId="0" applyFont="1" applyBorder="1" applyAlignment="1">
      <alignment horizontal="center" vertical="center"/>
    </xf>
    <xf numFmtId="2" fontId="30" fillId="0" borderId="2" xfId="0" applyNumberFormat="1" applyFont="1" applyBorder="1" applyAlignment="1">
      <alignment vertical="center"/>
    </xf>
    <xf numFmtId="0" fontId="32" fillId="0" borderId="0" xfId="0" applyFont="1" applyAlignment="1">
      <alignment horizontal="center" vertical="center"/>
    </xf>
    <xf numFmtId="166" fontId="35" fillId="0" borderId="2" xfId="1" applyNumberFormat="1" applyFont="1" applyFill="1" applyBorder="1" applyAlignment="1" applyProtection="1"/>
    <xf numFmtId="0" fontId="35" fillId="0" borderId="2" xfId="0" applyFont="1" applyBorder="1"/>
    <xf numFmtId="166" fontId="0" fillId="0" borderId="18" xfId="1" applyNumberFormat="1" applyFont="1" applyFill="1" applyBorder="1" applyAlignment="1" applyProtection="1"/>
    <xf numFmtId="0" fontId="35" fillId="0" borderId="20" xfId="0" applyFont="1" applyBorder="1"/>
    <xf numFmtId="2" fontId="12" fillId="2" borderId="2" xfId="0" applyNumberFormat="1" applyFont="1" applyFill="1" applyBorder="1" applyAlignment="1" applyProtection="1">
      <alignment vertical="center"/>
      <protection locked="0"/>
    </xf>
    <xf numFmtId="0" fontId="7" fillId="0" borderId="0" xfId="0" applyFont="1" applyAlignment="1">
      <alignment horizontal="center"/>
    </xf>
    <xf numFmtId="165" fontId="4" fillId="0" borderId="18" xfId="0" applyNumberFormat="1" applyFont="1" applyBorder="1"/>
    <xf numFmtId="2" fontId="12" fillId="0" borderId="2" xfId="0" applyNumberFormat="1" applyFont="1" applyBorder="1" applyAlignment="1">
      <alignment vertical="center"/>
    </xf>
    <xf numFmtId="49" fontId="10" fillId="0" borderId="2" xfId="0" applyNumberFormat="1" applyFont="1" applyBorder="1" applyAlignment="1">
      <alignment horizontal="center"/>
    </xf>
    <xf numFmtId="0" fontId="7" fillId="0" borderId="2" xfId="0" applyFont="1" applyBorder="1" applyAlignment="1">
      <alignment horizontal="center" vertical="center" wrapText="1"/>
    </xf>
    <xf numFmtId="49" fontId="10" fillId="0" borderId="1" xfId="0" applyNumberFormat="1" applyFont="1" applyBorder="1" applyAlignment="1">
      <alignment horizontal="center"/>
    </xf>
    <xf numFmtId="0" fontId="0" fillId="0" borderId="5" xfId="0" applyBorder="1" applyAlignment="1">
      <alignment horizontal="center"/>
    </xf>
    <xf numFmtId="0" fontId="33" fillId="0" borderId="1" xfId="0" applyFont="1" applyBorder="1" applyAlignment="1">
      <alignment vertical="top"/>
    </xf>
    <xf numFmtId="9" fontId="0" fillId="0" borderId="18" xfId="3" applyFont="1" applyFill="1" applyBorder="1" applyAlignment="1" applyProtection="1">
      <alignment vertical="top" wrapText="1"/>
    </xf>
    <xf numFmtId="0" fontId="16" fillId="0" borderId="0" xfId="0" applyFont="1" applyAlignment="1">
      <alignment horizontal="center" vertical="center"/>
    </xf>
    <xf numFmtId="49" fontId="10" fillId="0" borderId="2" xfId="0" applyNumberFormat="1" applyFont="1" applyBorder="1" applyAlignment="1">
      <alignment horizontal="center" vertical="center"/>
    </xf>
    <xf numFmtId="0" fontId="7" fillId="0" borderId="1" xfId="0" applyFont="1" applyBorder="1"/>
    <xf numFmtId="49" fontId="7" fillId="0" borderId="2" xfId="0" applyNumberFormat="1" applyFont="1" applyBorder="1" applyAlignment="1">
      <alignment horizontal="center" vertical="center"/>
    </xf>
    <xf numFmtId="0" fontId="22" fillId="2" borderId="2" xfId="0" applyFont="1" applyFill="1" applyBorder="1" applyAlignment="1" applyProtection="1">
      <alignment horizontal="center" vertical="center"/>
      <protection locked="0"/>
    </xf>
    <xf numFmtId="0" fontId="7" fillId="0" borderId="1" xfId="0" applyFont="1" applyBorder="1" applyAlignment="1">
      <alignment vertical="top"/>
    </xf>
    <xf numFmtId="0" fontId="24" fillId="0" borderId="0" xfId="0" applyFont="1" applyAlignment="1">
      <alignment horizontal="center" vertical="center" wrapText="1"/>
    </xf>
    <xf numFmtId="165" fontId="0" fillId="0" borderId="18" xfId="0" applyNumberFormat="1" applyBorder="1"/>
    <xf numFmtId="49" fontId="7"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xf>
    <xf numFmtId="49" fontId="26" fillId="0" borderId="2" xfId="0" applyNumberFormat="1" applyFont="1" applyBorder="1" applyAlignment="1">
      <alignment horizontal="center" vertical="center"/>
    </xf>
    <xf numFmtId="0" fontId="25" fillId="0" borderId="2" xfId="0" applyFont="1" applyBorder="1" applyAlignment="1">
      <alignment horizontal="center" vertical="center"/>
    </xf>
    <xf numFmtId="0" fontId="7" fillId="0" borderId="0" xfId="0" applyFont="1" applyAlignment="1">
      <alignment horizontal="right"/>
    </xf>
    <xf numFmtId="165" fontId="12" fillId="0" borderId="4" xfId="0" applyNumberFormat="1" applyFont="1" applyBorder="1" applyAlignment="1">
      <alignment horizontal="center"/>
    </xf>
    <xf numFmtId="0" fontId="23" fillId="0" borderId="0" xfId="0" applyFont="1" applyAlignment="1">
      <alignment horizontal="center" vertical="center"/>
    </xf>
    <xf numFmtId="0" fontId="14" fillId="0" borderId="1" xfId="0" applyFont="1" applyBorder="1"/>
    <xf numFmtId="0" fontId="17" fillId="0" borderId="1" xfId="0" applyFont="1" applyBorder="1" applyAlignment="1">
      <alignment horizontal="left"/>
    </xf>
    <xf numFmtId="2" fontId="0" fillId="0" borderId="18" xfId="0" applyNumberFormat="1" applyBorder="1"/>
    <xf numFmtId="0" fontId="20" fillId="0" borderId="18" xfId="0" applyFont="1" applyBorder="1" applyAlignment="1">
      <alignment horizontal="right"/>
    </xf>
    <xf numFmtId="0" fontId="8" fillId="0" borderId="0" xfId="0" applyFont="1" applyAlignment="1">
      <alignment horizontal="right"/>
    </xf>
    <xf numFmtId="0" fontId="9" fillId="0" borderId="0" xfId="0" applyFont="1" applyAlignment="1">
      <alignment vertical="center" wrapText="1"/>
    </xf>
    <xf numFmtId="0" fontId="22" fillId="0" borderId="2" xfId="0" applyFont="1" applyBorder="1" applyAlignment="1">
      <alignment horizontal="center" vertical="center"/>
    </xf>
    <xf numFmtId="0" fontId="7" fillId="2" borderId="1" xfId="0" applyFont="1" applyFill="1" applyBorder="1" applyAlignment="1">
      <alignment horizontal="left" vertical="center"/>
    </xf>
    <xf numFmtId="2" fontId="12" fillId="2" borderId="2" xfId="0" applyNumberFormat="1" applyFont="1" applyFill="1" applyBorder="1" applyProtection="1">
      <protection locked="0"/>
    </xf>
    <xf numFmtId="0" fontId="7" fillId="2" borderId="4" xfId="0" applyFont="1" applyFill="1" applyBorder="1" applyAlignment="1">
      <alignment horizontal="center" vertical="center"/>
    </xf>
    <xf numFmtId="0" fontId="7" fillId="2" borderId="20" xfId="0" applyFont="1" applyFill="1" applyBorder="1" applyAlignment="1">
      <alignment horizontal="center" vertical="center"/>
    </xf>
    <xf numFmtId="2" fontId="21" fillId="2" borderId="2" xfId="0" applyNumberFormat="1" applyFont="1" applyFill="1" applyBorder="1" applyAlignment="1" applyProtection="1">
      <alignment horizontal="right"/>
      <protection locked="0"/>
    </xf>
    <xf numFmtId="0" fontId="20" fillId="2" borderId="3" xfId="0" applyFont="1" applyFill="1" applyBorder="1" applyAlignment="1">
      <alignment horizontal="right"/>
    </xf>
    <xf numFmtId="0" fontId="7" fillId="0" borderId="2" xfId="0" applyFont="1" applyBorder="1" applyAlignment="1">
      <alignment horizontal="center" vertical="center" textRotation="90"/>
    </xf>
    <xf numFmtId="49" fontId="10" fillId="0" borderId="1" xfId="0" applyNumberFormat="1" applyFont="1" applyBorder="1" applyAlignment="1">
      <alignment horizontal="center" vertical="center"/>
    </xf>
    <xf numFmtId="2" fontId="12" fillId="2" borderId="1" xfId="0" applyNumberFormat="1" applyFont="1" applyFill="1" applyBorder="1" applyProtection="1">
      <protection locked="0"/>
    </xf>
    <xf numFmtId="2" fontId="21" fillId="2" borderId="1" xfId="0" applyNumberFormat="1" applyFont="1" applyFill="1" applyBorder="1" applyAlignment="1" applyProtection="1">
      <alignment horizontal="right"/>
      <protection locked="0"/>
    </xf>
    <xf numFmtId="2" fontId="14" fillId="0" borderId="1" xfId="0" applyNumberFormat="1" applyFont="1" applyBorder="1"/>
    <xf numFmtId="165" fontId="7" fillId="0" borderId="1" xfId="0" applyNumberFormat="1" applyFont="1" applyBorder="1" applyAlignment="1">
      <alignment vertical="top"/>
    </xf>
    <xf numFmtId="2" fontId="0" fillId="0" borderId="18" xfId="0" applyNumberFormat="1" applyBorder="1" applyAlignment="1">
      <alignment horizontal="center"/>
    </xf>
    <xf numFmtId="0" fontId="17" fillId="2" borderId="19" xfId="0" applyFont="1" applyFill="1" applyBorder="1" applyAlignment="1">
      <alignment horizontal="left"/>
    </xf>
    <xf numFmtId="0" fontId="18" fillId="0" borderId="2" xfId="0" applyFont="1" applyBorder="1" applyAlignment="1">
      <alignment horizontal="center" textRotation="90"/>
    </xf>
    <xf numFmtId="0" fontId="11" fillId="0" borderId="2" xfId="0" applyFont="1" applyBorder="1" applyAlignment="1">
      <alignment horizontal="center" vertical="center"/>
    </xf>
    <xf numFmtId="1" fontId="7" fillId="0" borderId="2" xfId="0" applyNumberFormat="1" applyFont="1" applyBorder="1" applyAlignment="1">
      <alignment horizontal="center" vertical="center"/>
    </xf>
    <xf numFmtId="0" fontId="7" fillId="0" borderId="5" xfId="0" applyFont="1" applyBorder="1" applyAlignment="1">
      <alignment horizontal="center" vertical="center"/>
    </xf>
    <xf numFmtId="1" fontId="12" fillId="2" borderId="2" xfId="0" applyNumberFormat="1" applyFont="1" applyFill="1" applyBorder="1" applyAlignment="1" applyProtection="1">
      <alignment horizontal="center" vertical="center"/>
      <protection locked="0"/>
    </xf>
    <xf numFmtId="2" fontId="12" fillId="2" borderId="2" xfId="0" applyNumberFormat="1" applyFont="1" applyFill="1" applyBorder="1" applyAlignment="1" applyProtection="1">
      <alignment horizontal="center" vertical="center"/>
      <protection locked="0"/>
    </xf>
    <xf numFmtId="2" fontId="12" fillId="0" borderId="7" xfId="0" applyNumberFormat="1" applyFont="1" applyBorder="1" applyAlignment="1">
      <alignment horizontal="center" vertical="center"/>
    </xf>
    <xf numFmtId="165" fontId="12" fillId="0" borderId="2" xfId="0" applyNumberFormat="1" applyFont="1" applyBorder="1" applyAlignment="1">
      <alignment horizontal="center" vertical="center"/>
    </xf>
    <xf numFmtId="2" fontId="12" fillId="2" borderId="1" xfId="0" applyNumberFormat="1" applyFont="1" applyFill="1" applyBorder="1" applyAlignment="1" applyProtection="1">
      <alignment horizontal="center" vertical="center"/>
      <protection locked="0"/>
    </xf>
    <xf numFmtId="0" fontId="11" fillId="0" borderId="5" xfId="0" applyFont="1" applyBorder="1" applyAlignment="1">
      <alignment horizontal="center" vertical="center"/>
    </xf>
    <xf numFmtId="0" fontId="2" fillId="0" borderId="0" xfId="0" applyFont="1" applyAlignment="1">
      <alignment horizontal="left"/>
    </xf>
    <xf numFmtId="0" fontId="0" fillId="3" borderId="2" xfId="0" applyFill="1" applyBorder="1" applyAlignment="1">
      <alignment horizontal="center" vertical="center"/>
    </xf>
    <xf numFmtId="0" fontId="4" fillId="0" borderId="0" xfId="0" applyFont="1" applyAlignment="1">
      <alignment horizontal="left"/>
    </xf>
    <xf numFmtId="0" fontId="5" fillId="0" borderId="2" xfId="0" applyFont="1" applyBorder="1" applyAlignment="1" applyProtection="1">
      <alignment horizontal="center"/>
      <protection locked="0"/>
    </xf>
    <xf numFmtId="0" fontId="0" fillId="0" borderId="0" xfId="0" applyAlignment="1" applyProtection="1">
      <alignment horizontal="left"/>
      <protection locked="0"/>
    </xf>
    <xf numFmtId="0" fontId="6" fillId="5" borderId="0" xfId="0" applyFont="1" applyFill="1" applyAlignment="1">
      <alignment horizontal="center" vertical="center"/>
    </xf>
    <xf numFmtId="0" fontId="9" fillId="0" borderId="0" xfId="0" applyFont="1"/>
    <xf numFmtId="0" fontId="39" fillId="0" borderId="2" xfId="2" applyFont="1" applyBorder="1" applyAlignment="1">
      <alignment vertical="center"/>
    </xf>
  </cellXfs>
  <cellStyles count="4">
    <cellStyle name="Euro" xfId="1" xr:uid="{00000000-0005-0000-0000-000000000000}"/>
    <cellStyle name="Normale" xfId="0" builtinId="0"/>
    <cellStyle name="Normale_117-96" xfId="2" xr:uid="{00000000-0005-0000-0000-000002000000}"/>
    <cellStyle name="Percentual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28</xdr:col>
      <xdr:colOff>0</xdr:colOff>
      <xdr:row>22</xdr:row>
      <xdr:rowOff>0</xdr:rowOff>
    </xdr:from>
    <xdr:to>
      <xdr:col>28</xdr:col>
      <xdr:colOff>0</xdr:colOff>
      <xdr:row>30</xdr:row>
      <xdr:rowOff>133350</xdr:rowOff>
    </xdr:to>
    <xdr:sp macro="" textlink="">
      <xdr:nvSpPr>
        <xdr:cNvPr id="1075" name="Line 8">
          <a:extLst>
            <a:ext uri="{FF2B5EF4-FFF2-40B4-BE49-F238E27FC236}">
              <a16:creationId xmlns:a16="http://schemas.microsoft.com/office/drawing/2014/main" id="{8E4AF58E-E0B6-4167-A6E5-CF62F4139709}"/>
            </a:ext>
          </a:extLst>
        </xdr:cNvPr>
        <xdr:cNvSpPr>
          <a:spLocks noChangeShapeType="1"/>
        </xdr:cNvSpPr>
      </xdr:nvSpPr>
      <xdr:spPr bwMode="auto">
        <a:xfrm>
          <a:off x="5362575" y="3257550"/>
          <a:ext cx="0" cy="1276350"/>
        </a:xfrm>
        <a:prstGeom prst="line">
          <a:avLst/>
        </a:prstGeom>
        <a:noFill/>
        <a:ln w="9360" cap="sq">
          <a:solidFill>
            <a:srgbClr val="C0C0C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37</xdr:row>
      <xdr:rowOff>0</xdr:rowOff>
    </xdr:from>
    <xdr:to>
      <xdr:col>28</xdr:col>
      <xdr:colOff>0</xdr:colOff>
      <xdr:row>50</xdr:row>
      <xdr:rowOff>133350</xdr:rowOff>
    </xdr:to>
    <xdr:sp macro="" textlink="">
      <xdr:nvSpPr>
        <xdr:cNvPr id="1076" name="Line 9">
          <a:extLst>
            <a:ext uri="{FF2B5EF4-FFF2-40B4-BE49-F238E27FC236}">
              <a16:creationId xmlns:a16="http://schemas.microsoft.com/office/drawing/2014/main" id="{70DB14F6-96D8-404D-819E-1974865E1979}"/>
            </a:ext>
          </a:extLst>
        </xdr:cNvPr>
        <xdr:cNvSpPr>
          <a:spLocks noChangeShapeType="1"/>
        </xdr:cNvSpPr>
      </xdr:nvSpPr>
      <xdr:spPr bwMode="auto">
        <a:xfrm>
          <a:off x="5362575" y="5334000"/>
          <a:ext cx="0" cy="1943100"/>
        </a:xfrm>
        <a:prstGeom prst="line">
          <a:avLst/>
        </a:prstGeom>
        <a:noFill/>
        <a:ln w="9360" cap="sq">
          <a:solidFill>
            <a:srgbClr val="C0C0C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0</xdr:row>
      <xdr:rowOff>9525</xdr:rowOff>
    </xdr:from>
    <xdr:to>
      <xdr:col>4</xdr:col>
      <xdr:colOff>114300</xdr:colOff>
      <xdr:row>3</xdr:row>
      <xdr:rowOff>152400</xdr:rowOff>
    </xdr:to>
    <xdr:pic>
      <xdr:nvPicPr>
        <xdr:cNvPr id="1077" name="Picture 10">
          <a:extLst>
            <a:ext uri="{FF2B5EF4-FFF2-40B4-BE49-F238E27FC236}">
              <a16:creationId xmlns:a16="http://schemas.microsoft.com/office/drawing/2014/main" id="{F74F84EA-6509-4572-9FD6-92F17799F3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9525"/>
          <a:ext cx="752475" cy="8191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0</xdr:colOff>
      <xdr:row>94</xdr:row>
      <xdr:rowOff>76200</xdr:rowOff>
    </xdr:from>
    <xdr:to>
      <xdr:col>18</xdr:col>
      <xdr:colOff>190500</xdr:colOff>
      <xdr:row>95</xdr:row>
      <xdr:rowOff>171450</xdr:rowOff>
    </xdr:to>
    <xdr:sp macro="" textlink="">
      <xdr:nvSpPr>
        <xdr:cNvPr id="1078" name="Line 11">
          <a:extLst>
            <a:ext uri="{FF2B5EF4-FFF2-40B4-BE49-F238E27FC236}">
              <a16:creationId xmlns:a16="http://schemas.microsoft.com/office/drawing/2014/main" id="{FB2F9F2E-279E-4515-9A3A-43D726B83BA7}"/>
            </a:ext>
          </a:extLst>
        </xdr:cNvPr>
        <xdr:cNvSpPr>
          <a:spLocks noChangeShapeType="1"/>
        </xdr:cNvSpPr>
      </xdr:nvSpPr>
      <xdr:spPr bwMode="auto">
        <a:xfrm flipV="1">
          <a:off x="2447925" y="14449425"/>
          <a:ext cx="1152525" cy="257175"/>
        </a:xfrm>
        <a:prstGeom prst="line">
          <a:avLst/>
        </a:prstGeom>
        <a:noFill/>
        <a:ln w="9360" cap="sq">
          <a:solidFill>
            <a:srgbClr val="969696"/>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0</xdr:colOff>
      <xdr:row>95</xdr:row>
      <xdr:rowOff>171450</xdr:rowOff>
    </xdr:from>
    <xdr:to>
      <xdr:col>18</xdr:col>
      <xdr:colOff>180975</xdr:colOff>
      <xdr:row>96</xdr:row>
      <xdr:rowOff>76200</xdr:rowOff>
    </xdr:to>
    <xdr:sp macro="" textlink="">
      <xdr:nvSpPr>
        <xdr:cNvPr id="1079" name="Line 12">
          <a:extLst>
            <a:ext uri="{FF2B5EF4-FFF2-40B4-BE49-F238E27FC236}">
              <a16:creationId xmlns:a16="http://schemas.microsoft.com/office/drawing/2014/main" id="{4874B813-EE17-405C-835F-FF003A9E0877}"/>
            </a:ext>
          </a:extLst>
        </xdr:cNvPr>
        <xdr:cNvSpPr>
          <a:spLocks noChangeShapeType="1"/>
        </xdr:cNvSpPr>
      </xdr:nvSpPr>
      <xdr:spPr bwMode="auto">
        <a:xfrm>
          <a:off x="2447925" y="14706600"/>
          <a:ext cx="1143000" cy="219075"/>
        </a:xfrm>
        <a:prstGeom prst="line">
          <a:avLst/>
        </a:prstGeom>
        <a:noFill/>
        <a:ln w="9360" cap="sq">
          <a:solidFill>
            <a:srgbClr val="969696"/>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276225</xdr:colOff>
      <xdr:row>91</xdr:row>
      <xdr:rowOff>142875</xdr:rowOff>
    </xdr:from>
    <xdr:to>
      <xdr:col>26</xdr:col>
      <xdr:colOff>228600</xdr:colOff>
      <xdr:row>91</xdr:row>
      <xdr:rowOff>142875</xdr:rowOff>
    </xdr:to>
    <xdr:sp macro="" textlink="">
      <xdr:nvSpPr>
        <xdr:cNvPr id="1080" name="Line 15">
          <a:extLst>
            <a:ext uri="{FF2B5EF4-FFF2-40B4-BE49-F238E27FC236}">
              <a16:creationId xmlns:a16="http://schemas.microsoft.com/office/drawing/2014/main" id="{7292E6BC-613C-404D-9163-E1F3C8FD6E54}"/>
            </a:ext>
          </a:extLst>
        </xdr:cNvPr>
        <xdr:cNvSpPr>
          <a:spLocks noChangeShapeType="1"/>
        </xdr:cNvSpPr>
      </xdr:nvSpPr>
      <xdr:spPr bwMode="auto">
        <a:xfrm>
          <a:off x="2724150" y="13916025"/>
          <a:ext cx="2457450" cy="0"/>
        </a:xfrm>
        <a:prstGeom prst="line">
          <a:avLst/>
        </a:prstGeom>
        <a:noFill/>
        <a:ln w="9360" cap="sq">
          <a:solidFill>
            <a:srgbClr val="969696"/>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0</xdr:colOff>
      <xdr:row>100</xdr:row>
      <xdr:rowOff>85725</xdr:rowOff>
    </xdr:from>
    <xdr:to>
      <xdr:col>18</xdr:col>
      <xdr:colOff>190500</xdr:colOff>
      <xdr:row>101</xdr:row>
      <xdr:rowOff>180975</xdr:rowOff>
    </xdr:to>
    <xdr:sp macro="" textlink="">
      <xdr:nvSpPr>
        <xdr:cNvPr id="1081" name="Line 16">
          <a:extLst>
            <a:ext uri="{FF2B5EF4-FFF2-40B4-BE49-F238E27FC236}">
              <a16:creationId xmlns:a16="http://schemas.microsoft.com/office/drawing/2014/main" id="{5E588592-08F6-40E3-8A8A-A40B23E58CCB}"/>
            </a:ext>
          </a:extLst>
        </xdr:cNvPr>
        <xdr:cNvSpPr>
          <a:spLocks noChangeShapeType="1"/>
        </xdr:cNvSpPr>
      </xdr:nvSpPr>
      <xdr:spPr bwMode="auto">
        <a:xfrm flipV="1">
          <a:off x="2447925" y="15582900"/>
          <a:ext cx="1152525" cy="257175"/>
        </a:xfrm>
        <a:prstGeom prst="line">
          <a:avLst/>
        </a:prstGeom>
        <a:noFill/>
        <a:ln w="9360" cap="sq">
          <a:solidFill>
            <a:srgbClr val="969696"/>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0</xdr:colOff>
      <xdr:row>101</xdr:row>
      <xdr:rowOff>190500</xdr:rowOff>
    </xdr:from>
    <xdr:to>
      <xdr:col>18</xdr:col>
      <xdr:colOff>180975</xdr:colOff>
      <xdr:row>102</xdr:row>
      <xdr:rowOff>85725</xdr:rowOff>
    </xdr:to>
    <xdr:sp macro="" textlink="">
      <xdr:nvSpPr>
        <xdr:cNvPr id="1082" name="Line 17">
          <a:extLst>
            <a:ext uri="{FF2B5EF4-FFF2-40B4-BE49-F238E27FC236}">
              <a16:creationId xmlns:a16="http://schemas.microsoft.com/office/drawing/2014/main" id="{A0EDF078-3A14-4A34-A13E-B5BD2913DA9F}"/>
            </a:ext>
          </a:extLst>
        </xdr:cNvPr>
        <xdr:cNvSpPr>
          <a:spLocks noChangeShapeType="1"/>
        </xdr:cNvSpPr>
      </xdr:nvSpPr>
      <xdr:spPr bwMode="auto">
        <a:xfrm>
          <a:off x="2447925" y="15849600"/>
          <a:ext cx="1143000" cy="219075"/>
        </a:xfrm>
        <a:prstGeom prst="line">
          <a:avLst/>
        </a:prstGeom>
        <a:noFill/>
        <a:ln w="9360" cap="sq">
          <a:solidFill>
            <a:srgbClr val="969696"/>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542925</xdr:colOff>
      <xdr:row>111</xdr:row>
      <xdr:rowOff>123825</xdr:rowOff>
    </xdr:from>
    <xdr:to>
      <xdr:col>4</xdr:col>
      <xdr:colOff>609600</xdr:colOff>
      <xdr:row>111</xdr:row>
      <xdr:rowOff>123825</xdr:rowOff>
    </xdr:to>
    <xdr:sp macro="" textlink="">
      <xdr:nvSpPr>
        <xdr:cNvPr id="2091" name="Line 1">
          <a:extLst>
            <a:ext uri="{FF2B5EF4-FFF2-40B4-BE49-F238E27FC236}">
              <a16:creationId xmlns:a16="http://schemas.microsoft.com/office/drawing/2014/main" id="{9879BEA5-49CF-4340-A082-132FB6DB96E4}"/>
            </a:ext>
          </a:extLst>
        </xdr:cNvPr>
        <xdr:cNvSpPr>
          <a:spLocks noChangeShapeType="1"/>
        </xdr:cNvSpPr>
      </xdr:nvSpPr>
      <xdr:spPr bwMode="auto">
        <a:xfrm>
          <a:off x="6048375" y="30994350"/>
          <a:ext cx="1657350" cy="0"/>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238125</xdr:colOff>
      <xdr:row>113</xdr:row>
      <xdr:rowOff>161925</xdr:rowOff>
    </xdr:from>
    <xdr:to>
      <xdr:col>3</xdr:col>
      <xdr:colOff>0</xdr:colOff>
      <xdr:row>114</xdr:row>
      <xdr:rowOff>152400</xdr:rowOff>
    </xdr:to>
    <xdr:sp macro="" textlink="">
      <xdr:nvSpPr>
        <xdr:cNvPr id="2092" name="Line 2">
          <a:extLst>
            <a:ext uri="{FF2B5EF4-FFF2-40B4-BE49-F238E27FC236}">
              <a16:creationId xmlns:a16="http://schemas.microsoft.com/office/drawing/2014/main" id="{BE652C26-5425-47FE-A103-A38D7A5DFF8A}"/>
            </a:ext>
          </a:extLst>
        </xdr:cNvPr>
        <xdr:cNvSpPr>
          <a:spLocks noChangeShapeType="1"/>
        </xdr:cNvSpPr>
      </xdr:nvSpPr>
      <xdr:spPr bwMode="auto">
        <a:xfrm flipV="1">
          <a:off x="5743575" y="31413450"/>
          <a:ext cx="742950" cy="23812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247650</xdr:colOff>
      <xdr:row>114</xdr:row>
      <xdr:rowOff>152400</xdr:rowOff>
    </xdr:from>
    <xdr:to>
      <xdr:col>3</xdr:col>
      <xdr:colOff>0</xdr:colOff>
      <xdr:row>115</xdr:row>
      <xdr:rowOff>114300</xdr:rowOff>
    </xdr:to>
    <xdr:sp macro="" textlink="">
      <xdr:nvSpPr>
        <xdr:cNvPr id="2093" name="Line 3">
          <a:extLst>
            <a:ext uri="{FF2B5EF4-FFF2-40B4-BE49-F238E27FC236}">
              <a16:creationId xmlns:a16="http://schemas.microsoft.com/office/drawing/2014/main" id="{250E96FF-C602-46F6-8F6D-4B54D6B2F355}"/>
            </a:ext>
          </a:extLst>
        </xdr:cNvPr>
        <xdr:cNvSpPr>
          <a:spLocks noChangeShapeType="1"/>
        </xdr:cNvSpPr>
      </xdr:nvSpPr>
      <xdr:spPr bwMode="auto">
        <a:xfrm>
          <a:off x="5753100" y="31651575"/>
          <a:ext cx="733425" cy="209550"/>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257175</xdr:colOff>
      <xdr:row>118</xdr:row>
      <xdr:rowOff>19050</xdr:rowOff>
    </xdr:from>
    <xdr:to>
      <xdr:col>2</xdr:col>
      <xdr:colOff>981075</xdr:colOff>
      <xdr:row>119</xdr:row>
      <xdr:rowOff>114300</xdr:rowOff>
    </xdr:to>
    <xdr:sp macro="" textlink="">
      <xdr:nvSpPr>
        <xdr:cNvPr id="2094" name="Line 4">
          <a:extLst>
            <a:ext uri="{FF2B5EF4-FFF2-40B4-BE49-F238E27FC236}">
              <a16:creationId xmlns:a16="http://schemas.microsoft.com/office/drawing/2014/main" id="{02409265-21AD-4199-80DA-BF8567EC80B8}"/>
            </a:ext>
          </a:extLst>
        </xdr:cNvPr>
        <xdr:cNvSpPr>
          <a:spLocks noChangeShapeType="1"/>
        </xdr:cNvSpPr>
      </xdr:nvSpPr>
      <xdr:spPr bwMode="auto">
        <a:xfrm flipV="1">
          <a:off x="5762625" y="32470725"/>
          <a:ext cx="723900" cy="33337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219075</xdr:colOff>
      <xdr:row>119</xdr:row>
      <xdr:rowOff>133350</xdr:rowOff>
    </xdr:from>
    <xdr:to>
      <xdr:col>2</xdr:col>
      <xdr:colOff>981075</xdr:colOff>
      <xdr:row>120</xdr:row>
      <xdr:rowOff>180975</xdr:rowOff>
    </xdr:to>
    <xdr:sp macro="" textlink="">
      <xdr:nvSpPr>
        <xdr:cNvPr id="2095" name="Line 5">
          <a:extLst>
            <a:ext uri="{FF2B5EF4-FFF2-40B4-BE49-F238E27FC236}">
              <a16:creationId xmlns:a16="http://schemas.microsoft.com/office/drawing/2014/main" id="{84A863BF-E4F2-49E2-A4E0-030CF05B5F97}"/>
            </a:ext>
          </a:extLst>
        </xdr:cNvPr>
        <xdr:cNvSpPr>
          <a:spLocks noChangeShapeType="1"/>
        </xdr:cNvSpPr>
      </xdr:nvSpPr>
      <xdr:spPr bwMode="auto">
        <a:xfrm>
          <a:off x="5724525" y="32823150"/>
          <a:ext cx="762000" cy="29527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342900</xdr:colOff>
      <xdr:row>125</xdr:row>
      <xdr:rowOff>19050</xdr:rowOff>
    </xdr:from>
    <xdr:to>
      <xdr:col>2</xdr:col>
      <xdr:colOff>695325</xdr:colOff>
      <xdr:row>126</xdr:row>
      <xdr:rowOff>19050</xdr:rowOff>
    </xdr:to>
    <xdr:sp macro="" textlink="" fLocksText="0">
      <xdr:nvSpPr>
        <xdr:cNvPr id="2054" name="Testo 69">
          <a:extLst>
            <a:ext uri="{FF2B5EF4-FFF2-40B4-BE49-F238E27FC236}">
              <a16:creationId xmlns:a16="http://schemas.microsoft.com/office/drawing/2014/main" id="{3FD19360-96E2-42DD-B9AF-EC4581DC24CE}"/>
            </a:ext>
          </a:extLst>
        </xdr:cNvPr>
        <xdr:cNvSpPr txBox="1">
          <a:spLocks noChangeArrowheads="1"/>
        </xdr:cNvSpPr>
      </xdr:nvSpPr>
      <xdr:spPr bwMode="auto">
        <a:xfrm>
          <a:off x="5848350" y="33909000"/>
          <a:ext cx="352425" cy="24765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defRPr sz="1000"/>
          </a:pPr>
          <a:r>
            <a:rPr lang="it-IT" sz="1000" b="0" i="0" u="none" strike="noStrike" baseline="0">
              <a:solidFill>
                <a:srgbClr val="000000"/>
              </a:solidFill>
              <a:latin typeface="MS Sans Serif"/>
            </a:rPr>
            <a:t>(N/E)</a:t>
          </a:r>
        </a:p>
      </xdr:txBody>
    </xdr:sp>
    <xdr:clientData/>
  </xdr:twoCellAnchor>
  <xdr:twoCellAnchor>
    <xdr:from>
      <xdr:col>2</xdr:col>
      <xdr:colOff>981075</xdr:colOff>
      <xdr:row>127</xdr:row>
      <xdr:rowOff>190500</xdr:rowOff>
    </xdr:from>
    <xdr:to>
      <xdr:col>3</xdr:col>
      <xdr:colOff>609600</xdr:colOff>
      <xdr:row>127</xdr:row>
      <xdr:rowOff>190500</xdr:rowOff>
    </xdr:to>
    <xdr:sp macro="" textlink="">
      <xdr:nvSpPr>
        <xdr:cNvPr id="2097" name="Line 8">
          <a:extLst>
            <a:ext uri="{FF2B5EF4-FFF2-40B4-BE49-F238E27FC236}">
              <a16:creationId xmlns:a16="http://schemas.microsoft.com/office/drawing/2014/main" id="{D540B9B9-CDC3-479D-AD30-977AE8F831C0}"/>
            </a:ext>
          </a:extLst>
        </xdr:cNvPr>
        <xdr:cNvSpPr>
          <a:spLocks noChangeShapeType="1"/>
        </xdr:cNvSpPr>
      </xdr:nvSpPr>
      <xdr:spPr bwMode="auto">
        <a:xfrm>
          <a:off x="6486525" y="34499550"/>
          <a:ext cx="609600" cy="0"/>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AI116"/>
  <sheetViews>
    <sheetView showGridLines="0" tabSelected="1" zoomScale="150" zoomScaleNormal="150" workbookViewId="0">
      <selection activeCell="AK26" sqref="AK26"/>
    </sheetView>
  </sheetViews>
  <sheetFormatPr defaultRowHeight="13.2"/>
  <cols>
    <col min="1" max="1" width="2.88671875" customWidth="1"/>
    <col min="2" max="7" width="2.44140625" customWidth="1"/>
    <col min="8" max="8" width="4.33203125" customWidth="1"/>
    <col min="9" max="11" width="2.44140625" customWidth="1"/>
    <col min="12" max="12" width="2.88671875" customWidth="1"/>
    <col min="13" max="14" width="2.44140625" customWidth="1"/>
    <col min="15" max="15" width="4.33203125" customWidth="1"/>
    <col min="16" max="16" width="4.88671875" customWidth="1"/>
    <col min="17" max="17" width="2.44140625" customWidth="1"/>
    <col min="18" max="18" width="2.88671875" customWidth="1"/>
    <col min="19" max="19" width="3" customWidth="1"/>
    <col min="20" max="21" width="2.44140625" customWidth="1"/>
    <col min="22" max="22" width="4.109375" customWidth="1"/>
    <col min="23" max="23" width="3.44140625" customWidth="1"/>
    <col min="24" max="24" width="2.44140625" customWidth="1"/>
    <col min="25" max="25" width="2.88671875" customWidth="1"/>
    <col min="26" max="26" width="2.44140625" customWidth="1"/>
    <col min="27" max="27" width="3.6640625" customWidth="1"/>
    <col min="28" max="28" width="2.44140625" customWidth="1"/>
    <col min="29" max="29" width="4" customWidth="1"/>
    <col min="30" max="30" width="2.44140625" customWidth="1"/>
    <col min="31" max="31" width="3.109375" customWidth="1"/>
    <col min="32" max="32" width="2.33203125" customWidth="1"/>
    <col min="33" max="33" width="1.88671875" customWidth="1"/>
    <col min="34" max="34" width="4.33203125" customWidth="1"/>
    <col min="35" max="35" width="5" customWidth="1"/>
  </cols>
  <sheetData>
    <row r="1" spans="1:35" ht="20.399999999999999">
      <c r="F1" s="212" t="s">
        <v>0</v>
      </c>
      <c r="G1" s="212"/>
      <c r="H1" s="212"/>
      <c r="I1" s="212"/>
      <c r="J1" s="212"/>
      <c r="K1" s="212"/>
      <c r="L1" s="212"/>
      <c r="M1" s="212"/>
      <c r="N1" s="212"/>
      <c r="O1" s="212"/>
      <c r="P1" s="212"/>
      <c r="Q1" s="212"/>
      <c r="R1" s="212"/>
      <c r="S1" s="212"/>
      <c r="T1" s="212"/>
      <c r="U1" s="212"/>
      <c r="V1" s="212"/>
      <c r="W1" s="212"/>
      <c r="Z1" s="213" t="s">
        <v>1</v>
      </c>
      <c r="AA1" s="213"/>
      <c r="AB1" s="213"/>
      <c r="AC1" s="213"/>
      <c r="AD1" s="213"/>
      <c r="AE1" s="213"/>
      <c r="AF1" s="213"/>
      <c r="AG1" s="213"/>
    </row>
    <row r="2" spans="1:35" ht="15">
      <c r="D2" s="1"/>
      <c r="F2" s="214" t="s">
        <v>2</v>
      </c>
      <c r="G2" s="214"/>
      <c r="H2" s="214"/>
      <c r="I2" s="214"/>
      <c r="J2" s="214"/>
      <c r="K2" s="214"/>
      <c r="L2" s="214"/>
      <c r="M2" s="214"/>
      <c r="N2" s="214"/>
      <c r="O2" s="214"/>
      <c r="P2" s="214"/>
      <c r="Q2" s="214"/>
      <c r="R2" s="214"/>
      <c r="S2" s="214"/>
      <c r="T2" s="214"/>
      <c r="U2" s="214"/>
      <c r="V2" s="214"/>
      <c r="W2" s="214"/>
      <c r="Z2" s="215"/>
      <c r="AA2" s="215"/>
      <c r="AB2" s="215"/>
      <c r="AC2" s="215"/>
      <c r="AD2" s="215"/>
      <c r="AE2" s="215"/>
      <c r="AF2" s="215"/>
      <c r="AG2" s="215"/>
    </row>
    <row r="3" spans="1:35" ht="15">
      <c r="D3" s="1"/>
      <c r="F3" s="216"/>
      <c r="G3" s="216"/>
      <c r="H3" s="216"/>
      <c r="I3" s="216"/>
      <c r="J3" s="216"/>
      <c r="K3" s="216"/>
      <c r="L3" s="216"/>
      <c r="M3" s="216"/>
      <c r="N3" s="216"/>
      <c r="O3" s="216"/>
      <c r="P3" s="216"/>
      <c r="Q3" s="216"/>
      <c r="R3" s="216"/>
      <c r="S3" s="216"/>
      <c r="T3" s="216"/>
      <c r="U3" s="216"/>
      <c r="V3" s="216"/>
      <c r="W3" s="216"/>
      <c r="Z3" s="215"/>
      <c r="AA3" s="215"/>
      <c r="AB3" s="215"/>
      <c r="AC3" s="215"/>
      <c r="AD3" s="215"/>
      <c r="AE3" s="215"/>
      <c r="AF3" s="215"/>
      <c r="AG3" s="215"/>
    </row>
    <row r="5" spans="1:35" ht="10.5" customHeight="1">
      <c r="A5" s="217" t="s">
        <v>3</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
    </row>
    <row r="6" spans="1:35" ht="14.25" customHeight="1">
      <c r="A6" s="217"/>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
    </row>
    <row r="7" spans="1:35" ht="8.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1:35" ht="10.5" customHeight="1">
      <c r="A8" s="185" t="s">
        <v>4</v>
      </c>
      <c r="B8" s="185"/>
      <c r="C8" s="185"/>
      <c r="D8" s="218" t="s">
        <v>5</v>
      </c>
      <c r="E8" s="218"/>
      <c r="F8" s="218"/>
      <c r="G8" s="218"/>
      <c r="H8" s="218"/>
      <c r="I8" s="218"/>
      <c r="J8" s="218"/>
      <c r="K8" s="218"/>
      <c r="L8" s="218"/>
      <c r="M8" s="218"/>
      <c r="N8" s="218"/>
      <c r="O8" s="4"/>
      <c r="P8" s="4"/>
      <c r="Q8" s="4"/>
      <c r="R8" s="4"/>
      <c r="S8" s="4"/>
      <c r="T8" s="4"/>
      <c r="U8" s="4"/>
      <c r="V8" s="4"/>
      <c r="W8" s="4"/>
      <c r="X8" s="4"/>
      <c r="Y8" s="3"/>
      <c r="Z8" s="3"/>
      <c r="AA8" s="3"/>
      <c r="AB8" s="3"/>
      <c r="AC8" s="3"/>
      <c r="AD8" s="3"/>
      <c r="AE8" s="3"/>
      <c r="AF8" s="3"/>
      <c r="AG8" s="3"/>
      <c r="AH8" s="3"/>
      <c r="AI8" s="3"/>
    </row>
    <row r="9" spans="1:35" ht="10.5" customHeight="1">
      <c r="A9" s="161" t="s">
        <v>6</v>
      </c>
      <c r="B9" s="161"/>
      <c r="C9" s="161"/>
      <c r="D9" s="161"/>
      <c r="E9" s="161" t="s">
        <v>7</v>
      </c>
      <c r="F9" s="161"/>
      <c r="G9" s="161"/>
      <c r="H9" s="161"/>
      <c r="I9" s="161" t="s">
        <v>8</v>
      </c>
      <c r="J9" s="161"/>
      <c r="K9" s="161"/>
      <c r="L9" s="161"/>
      <c r="M9" s="161"/>
      <c r="N9" s="161" t="s">
        <v>9</v>
      </c>
      <c r="O9" s="161"/>
      <c r="P9" s="161"/>
      <c r="Q9" s="161"/>
      <c r="R9" s="161"/>
      <c r="S9" s="161" t="s">
        <v>10</v>
      </c>
      <c r="T9" s="161"/>
      <c r="U9" s="161"/>
      <c r="V9" s="161"/>
      <c r="W9" s="161" t="s">
        <v>11</v>
      </c>
      <c r="X9" s="161"/>
      <c r="Y9" s="161"/>
      <c r="Z9" s="161"/>
      <c r="AA9" s="161"/>
      <c r="AB9" s="5"/>
      <c r="AC9" s="5"/>
      <c r="AD9" s="5"/>
      <c r="AE9" s="5"/>
      <c r="AF9" s="5"/>
      <c r="AG9" s="5"/>
      <c r="AH9" s="5"/>
      <c r="AI9" s="5"/>
    </row>
    <row r="10" spans="1:35" ht="10.5" customHeight="1">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5"/>
      <c r="AC10" s="5"/>
      <c r="AD10" s="5"/>
      <c r="AE10" s="5"/>
      <c r="AF10" s="5"/>
      <c r="AG10" s="5"/>
      <c r="AH10" s="5"/>
      <c r="AI10" s="5"/>
    </row>
    <row r="11" spans="1:35" ht="10.5" customHeight="1">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5"/>
      <c r="AC11" s="5"/>
      <c r="AD11" s="5"/>
      <c r="AE11" s="5"/>
      <c r="AF11" s="5"/>
      <c r="AG11" s="5"/>
      <c r="AH11" s="5"/>
      <c r="AI11" s="5"/>
    </row>
    <row r="12" spans="1:35" ht="10.5" customHeight="1">
      <c r="A12" s="167" t="s">
        <v>12</v>
      </c>
      <c r="B12" s="167"/>
      <c r="C12" s="167"/>
      <c r="D12" s="167"/>
      <c r="E12" s="195" t="s">
        <v>13</v>
      </c>
      <c r="F12" s="195"/>
      <c r="G12" s="195"/>
      <c r="H12" s="195"/>
      <c r="I12" s="195" t="s">
        <v>14</v>
      </c>
      <c r="J12" s="195"/>
      <c r="K12" s="195"/>
      <c r="L12" s="195"/>
      <c r="M12" s="195"/>
      <c r="N12" s="167" t="s">
        <v>15</v>
      </c>
      <c r="O12" s="167"/>
      <c r="P12" s="167"/>
      <c r="Q12" s="167"/>
      <c r="R12" s="167"/>
      <c r="S12" s="167" t="s">
        <v>16</v>
      </c>
      <c r="T12" s="167"/>
      <c r="U12" s="167"/>
      <c r="V12" s="167"/>
      <c r="W12" s="167" t="s">
        <v>17</v>
      </c>
      <c r="X12" s="167"/>
      <c r="Y12" s="167"/>
      <c r="Z12" s="167"/>
      <c r="AA12" s="167"/>
      <c r="AB12" s="7"/>
      <c r="AC12" s="7"/>
      <c r="AD12" s="7"/>
      <c r="AE12" s="7"/>
      <c r="AF12" s="7"/>
      <c r="AG12" s="7"/>
      <c r="AH12" s="7"/>
      <c r="AI12" s="7"/>
    </row>
    <row r="13" spans="1:35" ht="10.5" customHeight="1">
      <c r="A13" s="211" t="s">
        <v>18</v>
      </c>
      <c r="B13" s="211"/>
      <c r="C13" s="211"/>
      <c r="D13" s="211"/>
      <c r="E13" s="206"/>
      <c r="F13" s="206"/>
      <c r="G13" s="206"/>
      <c r="H13" s="206"/>
      <c r="I13" s="207"/>
      <c r="J13" s="207"/>
      <c r="K13" s="207"/>
      <c r="L13" s="207"/>
      <c r="M13" s="207"/>
      <c r="N13" s="208" t="str">
        <f>IF(ISERR(I13/I$19),"",IF((I13/I$19)=0,"",(I13/I$19)))</f>
        <v/>
      </c>
      <c r="O13" s="208"/>
      <c r="P13" s="208"/>
      <c r="Q13" s="208"/>
      <c r="R13" s="208"/>
      <c r="S13" s="204">
        <v>1.0000000000000001E-9</v>
      </c>
      <c r="T13" s="204"/>
      <c r="U13" s="204"/>
      <c r="V13" s="204"/>
      <c r="W13" s="209" t="str">
        <f>IF(ISERR(N13*S13),"",S13*N13)</f>
        <v/>
      </c>
      <c r="X13" s="209"/>
      <c r="Y13" s="209"/>
      <c r="Z13" s="209"/>
      <c r="AA13" s="209"/>
      <c r="AB13" s="8"/>
      <c r="AC13" s="8"/>
      <c r="AD13" s="5"/>
      <c r="AE13" s="5"/>
      <c r="AF13" s="5"/>
      <c r="AG13" s="5"/>
      <c r="AH13" s="5"/>
      <c r="AI13" s="5"/>
    </row>
    <row r="14" spans="1:35" ht="10.5" customHeight="1">
      <c r="A14" s="205" t="s">
        <v>19</v>
      </c>
      <c r="B14" s="205"/>
      <c r="C14" s="205"/>
      <c r="D14" s="205"/>
      <c r="E14" s="206"/>
      <c r="F14" s="206"/>
      <c r="G14" s="206"/>
      <c r="H14" s="206"/>
      <c r="I14" s="207"/>
      <c r="J14" s="207"/>
      <c r="K14" s="207"/>
      <c r="L14" s="207"/>
      <c r="M14" s="207"/>
      <c r="N14" s="208" t="str">
        <f>IF(ISERR(I14/I$19),"",IF((I14/I$19)=0,"",(I14/I$19)))</f>
        <v/>
      </c>
      <c r="O14" s="208"/>
      <c r="P14" s="208"/>
      <c r="Q14" s="208"/>
      <c r="R14" s="208"/>
      <c r="S14" s="149">
        <v>5</v>
      </c>
      <c r="T14" s="149"/>
      <c r="U14" s="149"/>
      <c r="V14" s="149"/>
      <c r="W14" s="209" t="str">
        <f>IF(ISERR(N14*S14),"",S14*N14)</f>
        <v/>
      </c>
      <c r="X14" s="209"/>
      <c r="Y14" s="209"/>
      <c r="Z14" s="209"/>
      <c r="AA14" s="209"/>
      <c r="AB14" s="8"/>
      <c r="AC14" s="8"/>
      <c r="AD14" s="5"/>
      <c r="AE14" s="5"/>
      <c r="AF14" s="5"/>
      <c r="AG14" s="5"/>
      <c r="AH14" s="5"/>
      <c r="AI14" s="5"/>
    </row>
    <row r="15" spans="1:35" ht="10.5" customHeight="1">
      <c r="A15" s="205" t="s">
        <v>20</v>
      </c>
      <c r="B15" s="205"/>
      <c r="C15" s="205"/>
      <c r="D15" s="205"/>
      <c r="E15" s="206"/>
      <c r="F15" s="206"/>
      <c r="G15" s="206"/>
      <c r="H15" s="206"/>
      <c r="I15" s="207"/>
      <c r="J15" s="207"/>
      <c r="K15" s="207"/>
      <c r="L15" s="207"/>
      <c r="M15" s="207"/>
      <c r="N15" s="208" t="str">
        <f>IF(ISERR(I15/I$19),"",IF((I15/I$19)=0,"",(I15/I$19)))</f>
        <v/>
      </c>
      <c r="O15" s="208"/>
      <c r="P15" s="208"/>
      <c r="Q15" s="208"/>
      <c r="R15" s="208"/>
      <c r="S15" s="149">
        <v>15</v>
      </c>
      <c r="T15" s="149"/>
      <c r="U15" s="149"/>
      <c r="V15" s="149"/>
      <c r="W15" s="209" t="str">
        <f>IF(ISERR(N15*S15),"",S15*N15)</f>
        <v/>
      </c>
      <c r="X15" s="209"/>
      <c r="Y15" s="209"/>
      <c r="Z15" s="209"/>
      <c r="AA15" s="209"/>
      <c r="AB15" s="8"/>
      <c r="AC15" s="8"/>
      <c r="AD15" s="5"/>
      <c r="AE15" s="5"/>
      <c r="AF15" s="5"/>
      <c r="AG15" s="5"/>
      <c r="AH15" s="5"/>
      <c r="AI15" s="5"/>
    </row>
    <row r="16" spans="1:35" ht="10.5" customHeight="1">
      <c r="A16" s="205" t="s">
        <v>21</v>
      </c>
      <c r="B16" s="205"/>
      <c r="C16" s="205"/>
      <c r="D16" s="205"/>
      <c r="E16" s="206"/>
      <c r="F16" s="206"/>
      <c r="G16" s="206"/>
      <c r="H16" s="206"/>
      <c r="I16" s="207"/>
      <c r="J16" s="207"/>
      <c r="K16" s="207"/>
      <c r="L16" s="207"/>
      <c r="M16" s="207"/>
      <c r="N16" s="208" t="str">
        <f>IF(ISERR(I16/I$19),"",IF((I16/I$19)=0,"",(I16/I$19)))</f>
        <v/>
      </c>
      <c r="O16" s="208"/>
      <c r="P16" s="208"/>
      <c r="Q16" s="208"/>
      <c r="R16" s="208"/>
      <c r="S16" s="149">
        <v>30</v>
      </c>
      <c r="T16" s="149"/>
      <c r="U16" s="149"/>
      <c r="V16" s="149"/>
      <c r="W16" s="209" t="str">
        <f>IF(ISERR(N16*S16),"",S16*N16)</f>
        <v/>
      </c>
      <c r="X16" s="209"/>
      <c r="Y16" s="209"/>
      <c r="Z16" s="209"/>
      <c r="AA16" s="209"/>
      <c r="AB16" s="8"/>
      <c r="AC16" s="8"/>
      <c r="AD16" s="5"/>
      <c r="AE16" s="5"/>
      <c r="AF16" s="5"/>
      <c r="AG16" s="5"/>
      <c r="AH16" s="5"/>
      <c r="AI16" s="5"/>
    </row>
    <row r="17" spans="1:35" ht="10.5" customHeight="1">
      <c r="A17" s="205" t="s">
        <v>22</v>
      </c>
      <c r="B17" s="205"/>
      <c r="C17" s="205"/>
      <c r="D17" s="205"/>
      <c r="E17" s="206"/>
      <c r="F17" s="206"/>
      <c r="G17" s="206"/>
      <c r="H17" s="206"/>
      <c r="I17" s="210"/>
      <c r="J17" s="210"/>
      <c r="K17" s="210"/>
      <c r="L17" s="210"/>
      <c r="M17" s="210"/>
      <c r="N17" s="208" t="str">
        <f>IF(ISERR(I17/I$19),"",IF((I17/I$19)=0,"",(I17/I$19)))</f>
        <v/>
      </c>
      <c r="O17" s="208"/>
      <c r="P17" s="208"/>
      <c r="Q17" s="208"/>
      <c r="R17" s="208"/>
      <c r="S17" s="149">
        <v>50</v>
      </c>
      <c r="T17" s="149"/>
      <c r="U17" s="149"/>
      <c r="V17" s="149"/>
      <c r="W17" s="209" t="str">
        <f>IF(ISERR(N17*S17),"",S17*N17)</f>
        <v/>
      </c>
      <c r="X17" s="209"/>
      <c r="Y17" s="209"/>
      <c r="Z17" s="209"/>
      <c r="AA17" s="209"/>
      <c r="AB17" s="8"/>
      <c r="AC17" s="8"/>
      <c r="AD17" s="5"/>
      <c r="AE17" s="5"/>
      <c r="AF17" s="5"/>
      <c r="AG17" s="5"/>
      <c r="AH17" s="5"/>
      <c r="AI17" s="5"/>
    </row>
    <row r="18" spans="1:35" ht="10.5" customHeight="1">
      <c r="A18" s="3"/>
      <c r="B18" s="10"/>
      <c r="C18" s="3"/>
      <c r="D18" s="3"/>
      <c r="E18" s="3"/>
      <c r="F18" s="3"/>
      <c r="G18" s="3"/>
      <c r="H18" s="3"/>
      <c r="I18" s="198" t="s">
        <v>23</v>
      </c>
      <c r="J18" s="198"/>
      <c r="K18" s="198"/>
      <c r="L18" s="198"/>
      <c r="M18" s="198"/>
      <c r="N18" s="3"/>
      <c r="O18" s="3"/>
      <c r="P18" s="3"/>
      <c r="Q18" s="3"/>
      <c r="R18" s="3"/>
      <c r="S18" s="3"/>
      <c r="T18" s="3"/>
      <c r="U18" s="3"/>
      <c r="V18" s="3"/>
      <c r="W18" s="11"/>
      <c r="X18" s="11"/>
      <c r="Y18" s="11"/>
      <c r="Z18" s="11"/>
      <c r="AA18" s="11"/>
      <c r="AB18" s="199" t="s">
        <v>24</v>
      </c>
      <c r="AC18" s="199"/>
      <c r="AD18" s="3"/>
      <c r="AE18" s="3"/>
      <c r="AF18" s="3"/>
      <c r="AG18" s="3"/>
      <c r="AH18" s="3"/>
      <c r="AI18" s="3"/>
    </row>
    <row r="19" spans="1:35" ht="10.5" customHeight="1">
      <c r="A19" s="3"/>
      <c r="B19" s="10"/>
      <c r="C19" s="3"/>
      <c r="D19" s="3"/>
      <c r="E19" s="3"/>
      <c r="F19" s="3"/>
      <c r="G19" s="3"/>
      <c r="H19" s="3"/>
      <c r="I19" s="200" t="str">
        <f>IF(SUM(I13:L17)=0,"",SUM(I13:L17))</f>
        <v/>
      </c>
      <c r="J19" s="200"/>
      <c r="K19" s="200"/>
      <c r="L19" s="200"/>
      <c r="M19" s="200"/>
      <c r="N19" s="3"/>
      <c r="O19" s="3"/>
      <c r="P19" s="3"/>
      <c r="Q19" s="3"/>
      <c r="R19" s="3"/>
      <c r="S19" s="3"/>
      <c r="T19" s="3"/>
      <c r="U19" s="3"/>
      <c r="V19" s="3"/>
      <c r="W19" s="11"/>
      <c r="X19" s="11"/>
      <c r="Y19" s="11"/>
      <c r="Z19" s="11"/>
      <c r="AA19" s="11"/>
      <c r="AB19" s="173" t="str">
        <f>IF(SUM(W13:Z17)=0,"",SUM(W13:Z17))</f>
        <v/>
      </c>
      <c r="AC19" s="173"/>
      <c r="AD19" s="3"/>
      <c r="AE19" s="3"/>
      <c r="AF19" s="3"/>
      <c r="AG19" s="3"/>
      <c r="AH19" s="3"/>
      <c r="AI19" s="3"/>
    </row>
    <row r="20" spans="1:35" ht="10.5" customHeight="1">
      <c r="A20" s="3"/>
      <c r="B20" s="10"/>
      <c r="C20" s="3"/>
      <c r="D20" s="3"/>
      <c r="E20" s="3"/>
      <c r="F20" s="3"/>
      <c r="G20" s="3"/>
      <c r="H20" s="3"/>
      <c r="I20" s="200"/>
      <c r="J20" s="200"/>
      <c r="K20" s="200"/>
      <c r="L20" s="200"/>
      <c r="M20" s="200"/>
      <c r="N20" s="3"/>
      <c r="O20" s="3"/>
      <c r="P20" s="3"/>
      <c r="Q20" s="3"/>
      <c r="R20" s="3"/>
      <c r="S20" s="3"/>
      <c r="T20" s="3"/>
      <c r="U20" s="3"/>
      <c r="V20" s="3"/>
      <c r="W20" s="11"/>
      <c r="X20" s="11"/>
      <c r="Y20" s="11"/>
      <c r="Z20" s="11"/>
      <c r="AA20" s="11"/>
      <c r="AB20" s="173"/>
      <c r="AC20" s="173"/>
      <c r="AD20" s="3"/>
      <c r="AE20" s="3"/>
      <c r="AF20" s="3"/>
      <c r="AG20" s="3"/>
      <c r="AH20" s="3"/>
      <c r="AI20" s="3"/>
    </row>
    <row r="21" spans="1:35" ht="10.5" customHeight="1">
      <c r="A21" s="3"/>
      <c r="B21" s="10"/>
      <c r="C21" s="3"/>
      <c r="D21" s="3"/>
      <c r="E21" s="3"/>
      <c r="F21" s="3"/>
      <c r="G21" s="3"/>
      <c r="H21" s="3"/>
      <c r="I21" s="3"/>
      <c r="J21" s="3"/>
      <c r="K21" s="12"/>
      <c r="L21" s="12"/>
      <c r="M21" s="12"/>
      <c r="N21" s="12"/>
      <c r="O21" s="12"/>
      <c r="P21" s="3"/>
      <c r="Q21" s="3"/>
      <c r="R21" s="3"/>
      <c r="S21" s="3"/>
      <c r="T21" s="3"/>
      <c r="U21" s="3"/>
      <c r="V21" s="3"/>
      <c r="W21" s="3"/>
      <c r="X21" s="3"/>
      <c r="Y21" s="3"/>
      <c r="Z21" s="3"/>
      <c r="AA21" s="3"/>
      <c r="AB21" s="166" t="s">
        <v>25</v>
      </c>
      <c r="AC21" s="166"/>
      <c r="AD21" s="3"/>
      <c r="AE21" s="13"/>
      <c r="AF21" s="13"/>
      <c r="AG21" s="3"/>
      <c r="AH21" s="3"/>
      <c r="AI21" s="3"/>
    </row>
    <row r="22" spans="1:35" ht="10.5" customHeight="1">
      <c r="A22" s="3"/>
      <c r="B22" s="10"/>
      <c r="C22" s="3"/>
      <c r="D22" s="3"/>
      <c r="E22" s="3"/>
      <c r="F22" s="3"/>
      <c r="G22" s="3"/>
      <c r="H22" s="3"/>
      <c r="I22" s="3"/>
      <c r="J22" s="3"/>
      <c r="K22" s="3"/>
      <c r="L22" s="3"/>
      <c r="M22" s="3"/>
      <c r="N22" s="14"/>
      <c r="O22" s="201" t="s">
        <v>23</v>
      </c>
      <c r="P22" s="201"/>
      <c r="Q22" s="201"/>
      <c r="R22" s="202" t="s">
        <v>26</v>
      </c>
      <c r="S22" s="3"/>
      <c r="T22" s="185" t="s">
        <v>27</v>
      </c>
      <c r="U22" s="185"/>
      <c r="V22" s="185"/>
      <c r="W22" s="186" t="s">
        <v>28</v>
      </c>
      <c r="X22" s="186"/>
      <c r="Y22" s="186"/>
      <c r="Z22" s="186"/>
      <c r="AA22" s="186"/>
      <c r="AB22" s="166"/>
      <c r="AC22" s="166"/>
      <c r="AD22" s="3"/>
      <c r="AE22" s="3"/>
      <c r="AF22" s="3"/>
      <c r="AG22" s="3"/>
      <c r="AH22" s="3"/>
      <c r="AI22" s="3"/>
    </row>
    <row r="23" spans="1:35" ht="10.5" customHeight="1">
      <c r="A23" s="185" t="s">
        <v>29</v>
      </c>
      <c r="B23" s="185"/>
      <c r="C23" s="185"/>
      <c r="D23" s="186" t="s">
        <v>30</v>
      </c>
      <c r="E23" s="186"/>
      <c r="F23" s="186"/>
      <c r="G23" s="186"/>
      <c r="H23" s="186"/>
      <c r="I23" s="186"/>
      <c r="J23" s="186"/>
      <c r="K23" s="186"/>
      <c r="L23" s="186"/>
      <c r="M23" s="4"/>
      <c r="N23" s="16"/>
      <c r="O23" s="193" t="str">
        <f>IF(I19=0,"",I19)</f>
        <v/>
      </c>
      <c r="P23" s="193"/>
      <c r="Q23" s="193"/>
      <c r="R23" s="202"/>
      <c r="S23" s="3"/>
      <c r="T23" s="3"/>
      <c r="U23" s="3"/>
      <c r="V23" s="3"/>
      <c r="W23" s="186"/>
      <c r="X23" s="186"/>
      <c r="Y23" s="186"/>
      <c r="Z23" s="186"/>
      <c r="AA23" s="186"/>
      <c r="AB23" s="3"/>
      <c r="AC23" s="3"/>
      <c r="AD23" s="3"/>
      <c r="AE23" s="3"/>
      <c r="AF23" s="3"/>
      <c r="AG23" s="3"/>
      <c r="AH23" s="3"/>
      <c r="AI23" s="3"/>
    </row>
    <row r="24" spans="1:35" ht="10.5" customHeight="1">
      <c r="A24" s="3"/>
      <c r="B24" s="10"/>
      <c r="C24" s="15"/>
      <c r="D24" s="186"/>
      <c r="E24" s="186"/>
      <c r="F24" s="186"/>
      <c r="G24" s="186"/>
      <c r="H24" s="186"/>
      <c r="I24" s="186"/>
      <c r="J24" s="186"/>
      <c r="K24" s="186"/>
      <c r="L24" s="186"/>
      <c r="M24" s="3"/>
      <c r="N24" s="16"/>
      <c r="O24" s="193"/>
      <c r="P24" s="193"/>
      <c r="Q24" s="193"/>
      <c r="R24" s="202"/>
      <c r="S24" s="3"/>
      <c r="T24" s="3"/>
      <c r="U24" s="3"/>
      <c r="V24" s="3"/>
      <c r="W24" s="186"/>
      <c r="X24" s="186"/>
      <c r="Y24" s="186"/>
      <c r="Z24" s="186"/>
      <c r="AA24" s="186"/>
      <c r="AB24" s="3"/>
      <c r="AC24" s="3"/>
      <c r="AD24" s="3"/>
      <c r="AE24" s="3"/>
      <c r="AF24" s="3"/>
      <c r="AG24" s="3"/>
      <c r="AH24" s="3"/>
      <c r="AI24" s="3"/>
    </row>
    <row r="25" spans="1:35" ht="10.5" customHeight="1">
      <c r="A25" s="149" t="s">
        <v>31</v>
      </c>
      <c r="B25" s="149"/>
      <c r="C25" s="149"/>
      <c r="D25" s="149"/>
      <c r="E25" s="149"/>
      <c r="F25" s="149"/>
      <c r="G25" s="149"/>
      <c r="H25" s="161" t="s">
        <v>32</v>
      </c>
      <c r="I25" s="161"/>
      <c r="J25" s="161"/>
      <c r="K25" s="161"/>
      <c r="L25" s="194"/>
      <c r="M25" s="3"/>
      <c r="N25" s="17"/>
      <c r="O25" s="17"/>
      <c r="P25" s="17"/>
      <c r="Q25" s="17"/>
      <c r="R25" s="202"/>
      <c r="S25" s="3"/>
      <c r="T25" s="174" t="s">
        <v>33</v>
      </c>
      <c r="U25" s="174"/>
      <c r="V25" s="174"/>
      <c r="W25" s="174"/>
      <c r="X25" s="174" t="s">
        <v>34</v>
      </c>
      <c r="Y25" s="174"/>
      <c r="Z25" s="174" t="s">
        <v>35</v>
      </c>
      <c r="AA25" s="174"/>
      <c r="AB25" s="3"/>
      <c r="AC25" s="3"/>
      <c r="AD25" s="3"/>
      <c r="AE25" s="3"/>
      <c r="AF25" s="3"/>
      <c r="AG25" s="3"/>
      <c r="AH25" s="3"/>
      <c r="AI25" s="3"/>
    </row>
    <row r="26" spans="1:35" ht="10.5" customHeight="1">
      <c r="A26" s="149"/>
      <c r="B26" s="149"/>
      <c r="C26" s="149"/>
      <c r="D26" s="149"/>
      <c r="E26" s="149"/>
      <c r="F26" s="149"/>
      <c r="G26" s="149"/>
      <c r="H26" s="161"/>
      <c r="I26" s="161"/>
      <c r="J26" s="161"/>
      <c r="K26" s="161"/>
      <c r="L26" s="194"/>
      <c r="M26" s="3"/>
      <c r="N26" s="17"/>
      <c r="O26" s="17"/>
      <c r="P26" s="17"/>
      <c r="Q26" s="17"/>
      <c r="R26" s="202"/>
      <c r="S26" s="3"/>
      <c r="T26" s="174"/>
      <c r="U26" s="174"/>
      <c r="V26" s="174"/>
      <c r="W26" s="174"/>
      <c r="X26" s="174"/>
      <c r="Y26" s="174"/>
      <c r="Z26" s="174"/>
      <c r="AA26" s="174"/>
      <c r="AB26" s="3"/>
      <c r="AC26" s="3"/>
      <c r="AD26" s="3"/>
      <c r="AE26" s="3"/>
      <c r="AF26" s="3"/>
      <c r="AG26" s="3"/>
      <c r="AH26" s="3"/>
      <c r="AI26" s="3"/>
    </row>
    <row r="27" spans="1:35" ht="16.5" customHeight="1">
      <c r="A27" s="149"/>
      <c r="B27" s="149"/>
      <c r="C27" s="149"/>
      <c r="D27" s="149"/>
      <c r="E27" s="149"/>
      <c r="F27" s="149"/>
      <c r="G27" s="149"/>
      <c r="H27" s="161"/>
      <c r="I27" s="161"/>
      <c r="J27" s="161"/>
      <c r="K27" s="161"/>
      <c r="L27" s="194"/>
      <c r="M27" s="3"/>
      <c r="N27" s="17"/>
      <c r="O27" s="17"/>
      <c r="P27" s="17"/>
      <c r="Q27" s="17"/>
      <c r="R27" s="202"/>
      <c r="S27" s="3"/>
      <c r="T27" s="174"/>
      <c r="U27" s="174"/>
      <c r="V27" s="174"/>
      <c r="W27" s="174"/>
      <c r="X27" s="174"/>
      <c r="Y27" s="174"/>
      <c r="Z27" s="174"/>
      <c r="AA27" s="174"/>
      <c r="AB27" s="3"/>
      <c r="AC27" s="3"/>
      <c r="AD27" s="3"/>
      <c r="AE27" s="3"/>
      <c r="AF27" s="3"/>
      <c r="AG27" s="3"/>
      <c r="AH27" s="3"/>
      <c r="AI27" s="3"/>
    </row>
    <row r="28" spans="1:35" ht="10.5" customHeight="1">
      <c r="A28" s="167" t="s">
        <v>36</v>
      </c>
      <c r="B28" s="167"/>
      <c r="C28" s="167"/>
      <c r="D28" s="167"/>
      <c r="E28" s="167"/>
      <c r="F28" s="167"/>
      <c r="G28" s="6"/>
      <c r="H28" s="195" t="s">
        <v>37</v>
      </c>
      <c r="I28" s="195"/>
      <c r="J28" s="195"/>
      <c r="K28" s="195"/>
      <c r="L28" s="194"/>
      <c r="M28" s="3"/>
      <c r="N28" s="17"/>
      <c r="O28" s="17"/>
      <c r="P28" s="17"/>
      <c r="Q28" s="17"/>
      <c r="R28" s="202"/>
      <c r="S28" s="3"/>
      <c r="T28" s="167" t="s">
        <v>38</v>
      </c>
      <c r="U28" s="167"/>
      <c r="V28" s="167"/>
      <c r="W28" s="167"/>
      <c r="X28" s="167" t="s">
        <v>39</v>
      </c>
      <c r="Y28" s="167"/>
      <c r="Z28" s="167" t="s">
        <v>40</v>
      </c>
      <c r="AA28" s="167"/>
      <c r="AB28" s="3"/>
      <c r="AC28" s="3"/>
      <c r="AD28" s="3"/>
      <c r="AE28" s="3"/>
      <c r="AF28" s="3"/>
      <c r="AG28" s="3"/>
      <c r="AH28" s="3"/>
      <c r="AI28" s="3"/>
    </row>
    <row r="29" spans="1:35" ht="10.5" customHeight="1">
      <c r="A29" s="149" t="s">
        <v>41</v>
      </c>
      <c r="B29" s="174" t="s">
        <v>42</v>
      </c>
      <c r="C29" s="174"/>
      <c r="D29" s="174"/>
      <c r="E29" s="174"/>
      <c r="F29" s="174"/>
      <c r="G29" s="174"/>
      <c r="H29" s="189"/>
      <c r="I29" s="189"/>
      <c r="J29" s="189"/>
      <c r="K29" s="189"/>
      <c r="L29" s="194"/>
      <c r="M29" s="3"/>
      <c r="N29" s="18"/>
      <c r="O29" s="192" t="str">
        <f>IF(H29=0,"",H29)</f>
        <v/>
      </c>
      <c r="P29" s="192"/>
      <c r="Q29" s="192"/>
      <c r="R29" s="202"/>
      <c r="S29" s="3"/>
      <c r="T29" s="203" t="s">
        <v>43</v>
      </c>
      <c r="U29" s="203"/>
      <c r="V29" s="203"/>
      <c r="W29" s="203"/>
      <c r="X29" s="187" t="str">
        <f>(IF(OR(W36&lt;50,W36=50),"n","o"))</f>
        <v>o</v>
      </c>
      <c r="Y29" s="187"/>
      <c r="Z29" s="204">
        <v>1E-10</v>
      </c>
      <c r="AA29" s="204"/>
      <c r="AB29" s="3"/>
      <c r="AC29" s="3"/>
      <c r="AD29" s="3"/>
      <c r="AE29" s="3"/>
      <c r="AF29" s="3"/>
      <c r="AG29" s="3"/>
      <c r="AH29" s="3"/>
      <c r="AI29" s="3"/>
    </row>
    <row r="30" spans="1:35" ht="10.5" customHeight="1">
      <c r="A30" s="149"/>
      <c r="B30" s="174"/>
      <c r="C30" s="174"/>
      <c r="D30" s="174"/>
      <c r="E30" s="174"/>
      <c r="F30" s="174"/>
      <c r="G30" s="174"/>
      <c r="H30" s="189"/>
      <c r="I30" s="189"/>
      <c r="J30" s="189"/>
      <c r="K30" s="189"/>
      <c r="L30" s="194"/>
      <c r="M30" s="3"/>
      <c r="N30" s="18"/>
      <c r="O30" s="192"/>
      <c r="P30" s="192"/>
      <c r="Q30" s="192"/>
      <c r="R30" s="202"/>
      <c r="S30" s="3"/>
      <c r="T30" s="149" t="s">
        <v>44</v>
      </c>
      <c r="U30" s="149"/>
      <c r="V30" s="149"/>
      <c r="W30" s="149"/>
      <c r="X30" s="187" t="str">
        <f>(IF(AND(W36&gt;50,OR(W36&lt;75,W36=75)),"n","o"))</f>
        <v>o</v>
      </c>
      <c r="Y30" s="187"/>
      <c r="Z30" s="149">
        <v>10</v>
      </c>
      <c r="AA30" s="149"/>
      <c r="AB30" s="3"/>
      <c r="AC30" s="3"/>
      <c r="AD30" s="3"/>
      <c r="AE30" s="3"/>
      <c r="AF30" s="3"/>
      <c r="AG30" s="3"/>
      <c r="AH30" s="3"/>
      <c r="AI30" s="3"/>
    </row>
    <row r="31" spans="1:35" ht="10.5" customHeight="1">
      <c r="A31" s="149"/>
      <c r="B31" s="174"/>
      <c r="C31" s="174"/>
      <c r="D31" s="174"/>
      <c r="E31" s="174"/>
      <c r="F31" s="174"/>
      <c r="G31" s="174"/>
      <c r="H31" s="189"/>
      <c r="I31" s="189"/>
      <c r="J31" s="189"/>
      <c r="K31" s="189"/>
      <c r="L31" s="194"/>
      <c r="M31" s="3"/>
      <c r="N31" s="18"/>
      <c r="O31" s="192"/>
      <c r="P31" s="192"/>
      <c r="Q31" s="192"/>
      <c r="R31" s="202"/>
      <c r="S31" s="3"/>
      <c r="T31" s="149" t="s">
        <v>45</v>
      </c>
      <c r="U31" s="149"/>
      <c r="V31" s="149"/>
      <c r="W31" s="149"/>
      <c r="X31" s="187" t="str">
        <f>(IF(AND(W36&gt;75,OR(W36&lt;100,W36=100)),"n","o"))</f>
        <v>o</v>
      </c>
      <c r="Y31" s="187"/>
      <c r="Z31" s="149">
        <v>20</v>
      </c>
      <c r="AA31" s="149"/>
      <c r="AB31" s="3"/>
      <c r="AC31" s="3"/>
      <c r="AD31" s="3"/>
      <c r="AE31" s="3"/>
      <c r="AF31" s="3"/>
      <c r="AG31" s="3"/>
      <c r="AH31" s="3"/>
      <c r="AI31" s="3"/>
    </row>
    <row r="32" spans="1:35" ht="10.5" customHeight="1">
      <c r="A32" s="149"/>
      <c r="B32" s="174"/>
      <c r="C32" s="174"/>
      <c r="D32" s="174"/>
      <c r="E32" s="174"/>
      <c r="F32" s="174"/>
      <c r="G32" s="174"/>
      <c r="H32" s="189"/>
      <c r="I32" s="189"/>
      <c r="J32" s="189"/>
      <c r="K32" s="189"/>
      <c r="L32" s="194"/>
      <c r="M32" s="3"/>
      <c r="N32" s="18"/>
      <c r="O32" s="192"/>
      <c r="P32" s="192"/>
      <c r="Q32" s="192"/>
      <c r="R32" s="202"/>
      <c r="S32" s="3"/>
      <c r="T32" s="149" t="s">
        <v>46</v>
      </c>
      <c r="U32" s="149"/>
      <c r="V32" s="149"/>
      <c r="W32" s="149"/>
      <c r="X32" s="187" t="str">
        <f>(IF(AND(W36&gt;100,OR(W36&lt;1000,W36=1000)),"n","o"))</f>
        <v>o</v>
      </c>
      <c r="Y32" s="187"/>
      <c r="Z32" s="149">
        <v>30</v>
      </c>
      <c r="AA32" s="149"/>
      <c r="AB32" s="3"/>
      <c r="AC32" s="3"/>
      <c r="AD32" s="3"/>
      <c r="AE32" s="3"/>
      <c r="AF32" s="3"/>
      <c r="AG32" s="3"/>
      <c r="AH32" s="3"/>
      <c r="AI32" s="3"/>
    </row>
    <row r="33" spans="1:35" ht="10.5" customHeight="1">
      <c r="A33" s="149" t="s">
        <v>47</v>
      </c>
      <c r="B33" s="188" t="s">
        <v>48</v>
      </c>
      <c r="C33" s="188"/>
      <c r="D33" s="188"/>
      <c r="E33" s="188"/>
      <c r="F33" s="188"/>
      <c r="G33" s="188"/>
      <c r="H33" s="189"/>
      <c r="I33" s="189"/>
      <c r="J33" s="189"/>
      <c r="K33" s="189"/>
      <c r="L33" s="194"/>
      <c r="M33" s="3"/>
      <c r="N33" s="19"/>
      <c r="O33" s="19"/>
      <c r="P33" s="19"/>
      <c r="Q33" s="19"/>
      <c r="R33" s="202"/>
      <c r="S33" s="3"/>
      <c r="T33" s="3"/>
      <c r="U33" s="3"/>
      <c r="V33" s="3"/>
      <c r="W33" s="3"/>
      <c r="X33" s="3"/>
      <c r="Y33" s="3"/>
      <c r="Z33" s="3"/>
      <c r="AA33" s="3"/>
      <c r="AB33" s="171" t="s">
        <v>49</v>
      </c>
      <c r="AC33" s="171"/>
      <c r="AD33" s="3"/>
      <c r="AE33" s="3"/>
      <c r="AF33" s="3"/>
      <c r="AG33" s="3"/>
      <c r="AH33" s="3"/>
      <c r="AI33" s="3"/>
    </row>
    <row r="34" spans="1:35" ht="10.5" customHeight="1">
      <c r="A34" s="149"/>
      <c r="B34" s="20" t="s">
        <v>50</v>
      </c>
      <c r="C34" s="190" t="s">
        <v>51</v>
      </c>
      <c r="D34" s="190"/>
      <c r="E34" s="21" t="s">
        <v>52</v>
      </c>
      <c r="F34" s="191" t="s">
        <v>53</v>
      </c>
      <c r="G34" s="191"/>
      <c r="H34" s="189"/>
      <c r="I34" s="189"/>
      <c r="J34" s="189"/>
      <c r="K34" s="189"/>
      <c r="L34" s="194"/>
      <c r="M34" s="3"/>
      <c r="N34" s="19"/>
      <c r="O34" s="19"/>
      <c r="P34" s="19"/>
      <c r="Q34" s="19"/>
      <c r="R34" s="202"/>
      <c r="S34" s="3"/>
      <c r="T34" s="3"/>
      <c r="U34" s="3"/>
      <c r="V34" s="3"/>
      <c r="W34" s="3"/>
      <c r="X34" s="3"/>
      <c r="Y34" s="3"/>
      <c r="Z34" s="3"/>
      <c r="AA34" s="3"/>
      <c r="AB34" s="173" t="str">
        <f>IF(X29="n",0,IF(X30="n",10,IF(X31="n",20,IF(X32="n",30,""))))</f>
        <v/>
      </c>
      <c r="AC34" s="173"/>
      <c r="AD34" s="3"/>
      <c r="AE34" s="3"/>
      <c r="AF34" s="3"/>
      <c r="AG34" s="3"/>
      <c r="AH34" s="3"/>
      <c r="AI34" s="3"/>
    </row>
    <row r="35" spans="1:35" ht="10.5" customHeight="1">
      <c r="A35" s="9" t="s">
        <v>54</v>
      </c>
      <c r="B35" s="22" t="s">
        <v>55</v>
      </c>
      <c r="C35" s="23"/>
      <c r="D35" s="23"/>
      <c r="E35" s="24"/>
      <c r="F35" s="25"/>
      <c r="G35" s="26"/>
      <c r="H35" s="189"/>
      <c r="I35" s="189"/>
      <c r="J35" s="189"/>
      <c r="K35" s="189"/>
      <c r="L35" s="194"/>
      <c r="M35" s="3"/>
      <c r="N35" s="18"/>
      <c r="O35" s="192" t="str">
        <f>IF(H35=0,"",H35)</f>
        <v/>
      </c>
      <c r="P35" s="192"/>
      <c r="Q35" s="192"/>
      <c r="R35" s="202"/>
      <c r="S35" s="3"/>
      <c r="T35" s="3"/>
      <c r="U35" s="3"/>
      <c r="V35" s="3"/>
      <c r="W35" s="3"/>
      <c r="X35" s="3"/>
      <c r="Y35" s="3"/>
      <c r="Z35" s="3"/>
      <c r="AA35" s="3"/>
      <c r="AB35" s="173"/>
      <c r="AC35" s="173"/>
      <c r="AD35" s="3"/>
      <c r="AE35" s="3"/>
      <c r="AF35" s="3"/>
      <c r="AG35" s="3"/>
      <c r="AH35" s="3"/>
      <c r="AI35" s="3"/>
    </row>
    <row r="36" spans="1:35" ht="10.5" customHeight="1">
      <c r="A36" s="9" t="s">
        <v>56</v>
      </c>
      <c r="B36" s="149" t="s">
        <v>57</v>
      </c>
      <c r="C36" s="149"/>
      <c r="D36" s="149"/>
      <c r="E36" s="149"/>
      <c r="F36" s="149"/>
      <c r="G36" s="149"/>
      <c r="H36" s="196"/>
      <c r="I36" s="196"/>
      <c r="J36" s="196"/>
      <c r="K36" s="196"/>
      <c r="L36" s="194"/>
      <c r="M36" s="3"/>
      <c r="N36" s="18"/>
      <c r="O36" s="197" t="str">
        <f>IF(H36=0,"",H36)</f>
        <v/>
      </c>
      <c r="P36" s="197"/>
      <c r="Q36" s="197"/>
      <c r="R36" s="202"/>
      <c r="S36" s="3"/>
      <c r="T36" s="178" t="s">
        <v>58</v>
      </c>
      <c r="U36" s="178"/>
      <c r="V36" s="178"/>
      <c r="W36" s="179" t="str">
        <f>IF(ISERROR(O38/I19*100),"",O38/I19*100)</f>
        <v/>
      </c>
      <c r="X36" s="179"/>
      <c r="Y36" s="3" t="s">
        <v>59</v>
      </c>
      <c r="Z36" s="3"/>
      <c r="AA36" s="3"/>
      <c r="AB36" s="180" t="s">
        <v>25</v>
      </c>
      <c r="AC36" s="180"/>
      <c r="AD36" s="3"/>
      <c r="AE36" s="3"/>
      <c r="AF36" s="3"/>
      <c r="AG36" s="3"/>
      <c r="AH36" s="3"/>
      <c r="AI36" s="3"/>
    </row>
    <row r="37" spans="1:35" ht="10.5" customHeight="1">
      <c r="A37" s="3"/>
      <c r="B37" s="10"/>
      <c r="C37" s="3"/>
      <c r="D37" s="3"/>
      <c r="E37" s="3"/>
      <c r="F37" s="3"/>
      <c r="G37" s="3"/>
      <c r="H37" s="181" t="s">
        <v>60</v>
      </c>
      <c r="I37" s="181"/>
      <c r="J37" s="181"/>
      <c r="K37" s="181"/>
      <c r="L37" s="194"/>
      <c r="M37" s="3"/>
      <c r="N37" s="14"/>
      <c r="O37" s="182" t="s">
        <v>60</v>
      </c>
      <c r="P37" s="182"/>
      <c r="Q37" s="182"/>
      <c r="R37" s="202"/>
      <c r="S37" s="3"/>
      <c r="T37" s="3"/>
      <c r="U37" s="3"/>
      <c r="V37" s="3"/>
      <c r="W37" s="3"/>
      <c r="X37" s="3"/>
      <c r="Y37" s="3"/>
      <c r="Z37" s="3"/>
      <c r="AA37" s="3"/>
      <c r="AB37" s="180"/>
      <c r="AC37" s="180"/>
      <c r="AD37" s="3"/>
      <c r="AE37" s="3"/>
      <c r="AF37" s="3"/>
      <c r="AG37" s="3"/>
      <c r="AH37" s="3"/>
      <c r="AI37" s="3"/>
    </row>
    <row r="38" spans="1:35" ht="10.5" customHeight="1">
      <c r="A38" s="3"/>
      <c r="B38" s="10"/>
      <c r="C38" s="3"/>
      <c r="D38" s="3"/>
      <c r="E38" s="3"/>
      <c r="F38" s="3"/>
      <c r="G38" s="3"/>
      <c r="H38" s="183" t="str">
        <f>IF(SUM(H29:K36)=0,"",SUM(H29:K36))</f>
        <v/>
      </c>
      <c r="I38" s="183"/>
      <c r="J38" s="183"/>
      <c r="K38" s="183"/>
      <c r="L38" s="194"/>
      <c r="M38" s="3"/>
      <c r="N38" s="27"/>
      <c r="O38" s="184" t="str">
        <f>IF(SUM(O29:Q36)=0,"",SUM(O29:Q36))</f>
        <v/>
      </c>
      <c r="P38" s="184"/>
      <c r="Q38" s="184"/>
      <c r="R38" s="202"/>
      <c r="S38" s="3"/>
      <c r="T38" s="3"/>
      <c r="U38" s="3"/>
      <c r="V38" s="3"/>
      <c r="W38" s="3"/>
      <c r="X38" s="3"/>
      <c r="Y38" s="3"/>
      <c r="Z38" s="3"/>
      <c r="AA38" s="3"/>
      <c r="AB38" s="3"/>
      <c r="AC38" s="3"/>
      <c r="AD38" s="3"/>
      <c r="AE38" s="3"/>
      <c r="AF38" s="3"/>
      <c r="AG38" s="3"/>
      <c r="AH38" s="3"/>
      <c r="AI38" s="3"/>
    </row>
    <row r="39" spans="1:35" ht="10.5" customHeight="1">
      <c r="A39" s="3"/>
      <c r="B39" s="10"/>
      <c r="C39" s="3"/>
      <c r="D39" s="3"/>
      <c r="E39" s="3"/>
      <c r="F39" s="3"/>
      <c r="G39" s="3"/>
      <c r="H39" s="183"/>
      <c r="I39" s="183"/>
      <c r="J39" s="183"/>
      <c r="K39" s="183"/>
      <c r="L39" s="194"/>
      <c r="M39" s="3"/>
      <c r="N39" s="27"/>
      <c r="O39" s="184"/>
      <c r="P39" s="184"/>
      <c r="Q39" s="184"/>
      <c r="R39" s="202"/>
      <c r="S39" s="3"/>
      <c r="T39" s="3"/>
      <c r="U39" s="3"/>
      <c r="V39" s="3"/>
      <c r="W39" s="3"/>
      <c r="X39" s="3"/>
      <c r="Y39" s="3"/>
      <c r="Z39" s="3"/>
      <c r="AA39" s="3"/>
      <c r="AB39" s="3"/>
      <c r="AC39" s="3"/>
      <c r="AD39" s="3"/>
      <c r="AE39" s="3"/>
      <c r="AF39" s="3"/>
      <c r="AG39" s="3"/>
      <c r="AH39" s="3"/>
      <c r="AI39" s="3"/>
    </row>
    <row r="40" spans="1:35" ht="10.5" customHeight="1">
      <c r="A40" s="3"/>
      <c r="B40" s="10"/>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1:35" ht="10.5" customHeight="1">
      <c r="A41" s="3"/>
      <c r="B41" s="10"/>
      <c r="C41" s="3"/>
      <c r="D41" s="3"/>
      <c r="E41" s="3"/>
      <c r="F41" s="3"/>
      <c r="G41" s="3"/>
      <c r="H41" s="3"/>
      <c r="I41" s="3"/>
      <c r="J41" s="3"/>
      <c r="K41" s="3"/>
      <c r="L41" s="3"/>
      <c r="M41" s="3"/>
      <c r="N41" s="3"/>
      <c r="O41" s="3"/>
      <c r="P41" s="3"/>
      <c r="Q41" s="3"/>
      <c r="R41" s="3"/>
      <c r="S41" s="3"/>
      <c r="T41" s="3"/>
      <c r="U41" s="3"/>
      <c r="V41" s="3"/>
      <c r="W41" s="15"/>
      <c r="X41" s="15"/>
      <c r="Y41" s="15"/>
      <c r="Z41" s="15"/>
      <c r="AA41" s="15"/>
      <c r="AB41" s="3"/>
      <c r="AC41" s="3"/>
      <c r="AD41" s="3"/>
      <c r="AE41" s="3"/>
      <c r="AF41" s="3"/>
      <c r="AG41" s="3"/>
      <c r="AH41" s="3"/>
      <c r="AI41" s="3"/>
    </row>
    <row r="42" spans="1:35" ht="10.5" customHeight="1">
      <c r="A42" s="172" t="s">
        <v>61</v>
      </c>
      <c r="B42" s="172"/>
      <c r="C42" s="172"/>
      <c r="D42" s="172"/>
      <c r="E42" s="172"/>
      <c r="F42" s="172"/>
      <c r="G42" s="172"/>
      <c r="H42" s="172"/>
      <c r="I42" s="172"/>
      <c r="J42" s="172"/>
      <c r="K42" s="172"/>
      <c r="L42" s="3"/>
      <c r="M42" s="3"/>
      <c r="N42" s="3"/>
      <c r="O42" s="3"/>
      <c r="P42" s="3"/>
      <c r="Q42" s="3"/>
      <c r="R42" s="3"/>
      <c r="S42" s="3"/>
      <c r="T42" s="185" t="s">
        <v>62</v>
      </c>
      <c r="U42" s="185"/>
      <c r="V42" s="185"/>
      <c r="W42" s="186" t="s">
        <v>63</v>
      </c>
      <c r="X42" s="186"/>
      <c r="Y42" s="186"/>
      <c r="Z42" s="186"/>
      <c r="AA42" s="186"/>
      <c r="AB42" s="3"/>
      <c r="AC42" s="3"/>
      <c r="AD42" s="3"/>
      <c r="AE42" s="3"/>
      <c r="AF42" s="3"/>
      <c r="AG42" s="3"/>
      <c r="AH42" s="3"/>
      <c r="AI42" s="3"/>
    </row>
    <row r="43" spans="1:35" ht="16.5" customHeight="1">
      <c r="A43" s="172"/>
      <c r="B43" s="172"/>
      <c r="C43" s="172"/>
      <c r="D43" s="172"/>
      <c r="E43" s="172"/>
      <c r="F43" s="172"/>
      <c r="G43" s="172"/>
      <c r="H43" s="172"/>
      <c r="I43" s="172"/>
      <c r="J43" s="172"/>
      <c r="K43" s="172"/>
      <c r="L43" s="3"/>
      <c r="M43" s="3"/>
      <c r="N43" s="3"/>
      <c r="O43" s="3"/>
      <c r="P43" s="3"/>
      <c r="Q43" s="3"/>
      <c r="R43" s="3"/>
      <c r="S43" s="3"/>
      <c r="T43" s="3"/>
      <c r="U43" s="3"/>
      <c r="V43" s="3"/>
      <c r="W43" s="186"/>
      <c r="X43" s="186"/>
      <c r="Y43" s="186"/>
      <c r="Z43" s="186"/>
      <c r="AA43" s="186"/>
      <c r="AB43" s="3"/>
      <c r="AC43" s="3"/>
      <c r="AD43" s="3"/>
      <c r="AE43" s="3"/>
      <c r="AF43" s="3"/>
      <c r="AG43" s="3"/>
      <c r="AH43" s="3"/>
      <c r="AI43" s="3"/>
    </row>
    <row r="44" spans="1:35" ht="10.5" customHeight="1">
      <c r="A44" s="161" t="s">
        <v>64</v>
      </c>
      <c r="B44" s="161"/>
      <c r="C44" s="161"/>
      <c r="D44" s="161"/>
      <c r="E44" s="161" t="s">
        <v>65</v>
      </c>
      <c r="F44" s="161"/>
      <c r="G44" s="161"/>
      <c r="H44" s="161"/>
      <c r="I44" s="161" t="s">
        <v>66</v>
      </c>
      <c r="J44" s="161"/>
      <c r="K44" s="161"/>
      <c r="L44" s="3"/>
      <c r="M44" s="3"/>
      <c r="N44" s="3"/>
      <c r="O44" s="3"/>
      <c r="P44" s="3"/>
      <c r="Q44" s="3"/>
      <c r="R44" s="3"/>
      <c r="S44" s="3"/>
      <c r="T44" s="174" t="s">
        <v>67</v>
      </c>
      <c r="U44" s="174"/>
      <c r="V44" s="174"/>
      <c r="W44" s="174"/>
      <c r="X44" s="174" t="s">
        <v>34</v>
      </c>
      <c r="Y44" s="174"/>
      <c r="Z44" s="174" t="s">
        <v>35</v>
      </c>
      <c r="AA44" s="174"/>
      <c r="AB44" s="3"/>
      <c r="AC44" s="3"/>
      <c r="AD44" s="3"/>
      <c r="AE44" s="3"/>
      <c r="AF44" s="3"/>
      <c r="AG44" s="3"/>
      <c r="AH44" s="3"/>
      <c r="AI44" s="3"/>
    </row>
    <row r="45" spans="1:35" ht="10.5" customHeight="1">
      <c r="A45" s="161"/>
      <c r="B45" s="161"/>
      <c r="C45" s="161"/>
      <c r="D45" s="161"/>
      <c r="E45" s="161"/>
      <c r="F45" s="161"/>
      <c r="G45" s="161"/>
      <c r="H45" s="161"/>
      <c r="I45" s="161"/>
      <c r="J45" s="161"/>
      <c r="K45" s="161"/>
      <c r="L45" s="3"/>
      <c r="M45" s="3"/>
      <c r="N45" s="3"/>
      <c r="O45" s="3"/>
      <c r="P45" s="3"/>
      <c r="Q45" s="3"/>
      <c r="R45" s="3"/>
      <c r="S45" s="3"/>
      <c r="T45" s="174"/>
      <c r="U45" s="174"/>
      <c r="V45" s="174"/>
      <c r="W45" s="174"/>
      <c r="X45" s="174"/>
      <c r="Y45" s="174"/>
      <c r="Z45" s="174"/>
      <c r="AA45" s="174"/>
      <c r="AB45" s="3"/>
      <c r="AC45" s="3"/>
      <c r="AD45" s="3"/>
      <c r="AE45" s="3"/>
      <c r="AF45" s="3"/>
      <c r="AG45" s="3"/>
      <c r="AH45" s="3"/>
      <c r="AI45" s="3"/>
    </row>
    <row r="46" spans="1:35" ht="10.5" customHeight="1">
      <c r="A46" s="167" t="s">
        <v>68</v>
      </c>
      <c r="B46" s="167"/>
      <c r="C46" s="167"/>
      <c r="D46" s="167"/>
      <c r="E46" s="167" t="s">
        <v>69</v>
      </c>
      <c r="F46" s="167"/>
      <c r="G46" s="167"/>
      <c r="H46" s="167"/>
      <c r="I46" s="167" t="s">
        <v>70</v>
      </c>
      <c r="J46" s="167"/>
      <c r="K46" s="167"/>
      <c r="L46" s="3"/>
      <c r="M46" s="3"/>
      <c r="N46" s="3"/>
      <c r="O46" s="3"/>
      <c r="P46" s="3"/>
      <c r="Q46" s="3"/>
      <c r="R46" s="3"/>
      <c r="S46" s="3"/>
      <c r="T46" s="175" t="s">
        <v>71</v>
      </c>
      <c r="U46" s="175"/>
      <c r="V46" s="175"/>
      <c r="W46" s="175"/>
      <c r="X46" s="176" t="s">
        <v>72</v>
      </c>
      <c r="Y46" s="176"/>
      <c r="Z46" s="177" t="s">
        <v>73</v>
      </c>
      <c r="AA46" s="177"/>
      <c r="AB46" s="3"/>
      <c r="AC46" s="3"/>
      <c r="AD46" s="3"/>
      <c r="AE46" s="3"/>
      <c r="AF46" s="3"/>
      <c r="AG46" s="3"/>
      <c r="AH46" s="3"/>
      <c r="AI46" s="3"/>
    </row>
    <row r="47" spans="1:35" ht="10.5" customHeight="1">
      <c r="A47" s="9">
        <v>1</v>
      </c>
      <c r="B47" s="149" t="s">
        <v>74</v>
      </c>
      <c r="C47" s="149"/>
      <c r="D47" s="149"/>
      <c r="E47" s="149" t="s">
        <v>75</v>
      </c>
      <c r="F47" s="149"/>
      <c r="G47" s="149"/>
      <c r="H47" s="149"/>
      <c r="I47" s="159" t="str">
        <f>I19</f>
        <v/>
      </c>
      <c r="J47" s="159"/>
      <c r="K47" s="159"/>
      <c r="L47" s="3"/>
      <c r="M47" s="3"/>
      <c r="N47" s="3"/>
      <c r="O47" s="3"/>
      <c r="P47" s="3"/>
      <c r="Q47" s="3"/>
      <c r="R47" s="3"/>
      <c r="S47" s="3"/>
      <c r="T47" s="169">
        <v>0</v>
      </c>
      <c r="U47" s="169"/>
      <c r="V47" s="169"/>
      <c r="W47" s="169"/>
      <c r="X47" s="170" t="s">
        <v>52</v>
      </c>
      <c r="Y47" s="170"/>
      <c r="Z47" s="149">
        <v>0</v>
      </c>
      <c r="AA47" s="149"/>
      <c r="AB47" s="3"/>
      <c r="AC47" s="3"/>
      <c r="AD47" s="3"/>
      <c r="AE47" s="3"/>
      <c r="AF47" s="3"/>
      <c r="AG47" s="3"/>
      <c r="AH47" s="3"/>
      <c r="AI47" s="3"/>
    </row>
    <row r="48" spans="1:35" ht="10.5" customHeight="1">
      <c r="A48" s="9">
        <v>2</v>
      </c>
      <c r="B48" s="149" t="s">
        <v>76</v>
      </c>
      <c r="C48" s="149"/>
      <c r="D48" s="149"/>
      <c r="E48" s="149" t="s">
        <v>77</v>
      </c>
      <c r="F48" s="149"/>
      <c r="G48" s="149"/>
      <c r="H48" s="149"/>
      <c r="I48" s="159" t="str">
        <f>O38</f>
        <v/>
      </c>
      <c r="J48" s="159"/>
      <c r="K48" s="159"/>
      <c r="L48" s="5"/>
      <c r="M48" s="3"/>
      <c r="N48" s="3"/>
      <c r="O48" s="3"/>
      <c r="P48" s="3"/>
      <c r="Q48" s="3"/>
      <c r="R48" s="3"/>
      <c r="S48" s="3"/>
      <c r="T48" s="169">
        <v>1</v>
      </c>
      <c r="U48" s="169"/>
      <c r="V48" s="169"/>
      <c r="W48" s="169"/>
      <c r="X48" s="170" t="s">
        <v>52</v>
      </c>
      <c r="Y48" s="170"/>
      <c r="Z48" s="149">
        <v>10</v>
      </c>
      <c r="AA48" s="149"/>
      <c r="AB48" s="3"/>
      <c r="AC48" s="3"/>
      <c r="AD48" s="3"/>
      <c r="AE48" s="3"/>
      <c r="AF48" s="3"/>
      <c r="AG48" s="3"/>
      <c r="AH48" s="3"/>
      <c r="AI48" s="3"/>
    </row>
    <row r="49" spans="1:35" ht="10.5" customHeight="1">
      <c r="A49" s="9">
        <v>3</v>
      </c>
      <c r="B49" s="149" t="s">
        <v>78</v>
      </c>
      <c r="C49" s="149"/>
      <c r="D49" s="149"/>
      <c r="E49" s="149" t="s">
        <v>79</v>
      </c>
      <c r="F49" s="149"/>
      <c r="G49" s="149"/>
      <c r="H49" s="149"/>
      <c r="I49" s="159" t="str">
        <f>IF(I48="","",I48*0.6)</f>
        <v/>
      </c>
      <c r="J49" s="159"/>
      <c r="K49" s="159"/>
      <c r="L49" s="3"/>
      <c r="M49" s="3"/>
      <c r="N49" s="3"/>
      <c r="O49" s="3"/>
      <c r="P49" s="3"/>
      <c r="Q49" s="3"/>
      <c r="R49" s="3"/>
      <c r="S49" s="3"/>
      <c r="T49" s="169">
        <v>2</v>
      </c>
      <c r="U49" s="169"/>
      <c r="V49" s="169"/>
      <c r="W49" s="169"/>
      <c r="X49" s="170" t="s">
        <v>52</v>
      </c>
      <c r="Y49" s="170"/>
      <c r="Z49" s="149">
        <v>20</v>
      </c>
      <c r="AA49" s="149"/>
      <c r="AB49" s="3"/>
      <c r="AC49" s="3"/>
      <c r="AD49" s="3"/>
      <c r="AE49" s="3"/>
      <c r="AF49" s="3"/>
      <c r="AG49" s="3"/>
      <c r="AH49" s="3"/>
      <c r="AI49" s="3"/>
    </row>
    <row r="50" spans="1:35" ht="10.5" customHeight="1">
      <c r="A50" s="9" t="s">
        <v>80</v>
      </c>
      <c r="B50" s="148" t="s">
        <v>81</v>
      </c>
      <c r="C50" s="148"/>
      <c r="D50" s="148"/>
      <c r="E50" s="149" t="s">
        <v>82</v>
      </c>
      <c r="F50" s="149"/>
      <c r="G50" s="149"/>
      <c r="H50" s="149"/>
      <c r="I50" s="150" t="str">
        <f>IF(AND(I47="",I49=""),"",IF(AND(I47="",I49&gt;0),I49,IF(AND(I47&gt;0,I49=""),I47,I47+I49)))</f>
        <v/>
      </c>
      <c r="J50" s="150"/>
      <c r="K50" s="150"/>
      <c r="L50" s="3"/>
      <c r="M50" s="3"/>
      <c r="N50" s="3"/>
      <c r="O50" s="3"/>
      <c r="P50" s="3"/>
      <c r="Q50" s="3"/>
      <c r="R50" s="3"/>
      <c r="S50" s="3"/>
      <c r="T50" s="169">
        <v>3</v>
      </c>
      <c r="U50" s="169"/>
      <c r="V50" s="169"/>
      <c r="W50" s="169"/>
      <c r="X50" s="170" t="s">
        <v>52</v>
      </c>
      <c r="Y50" s="170"/>
      <c r="Z50" s="149">
        <v>30</v>
      </c>
      <c r="AA50" s="149"/>
      <c r="AB50" s="3"/>
      <c r="AC50" s="3"/>
      <c r="AD50" s="3"/>
      <c r="AE50" s="3"/>
      <c r="AF50" s="3"/>
      <c r="AG50" s="3"/>
      <c r="AH50" s="3"/>
      <c r="AI50" s="3"/>
    </row>
    <row r="51" spans="1:35" ht="10.5" customHeight="1">
      <c r="A51" s="3"/>
      <c r="B51" s="10"/>
      <c r="C51" s="3"/>
      <c r="D51" s="3"/>
      <c r="E51" s="3"/>
      <c r="F51" s="3"/>
      <c r="G51" s="3"/>
      <c r="H51" s="3"/>
      <c r="I51" s="3"/>
      <c r="J51" s="3"/>
      <c r="K51" s="3"/>
      <c r="L51" s="3"/>
      <c r="M51" s="3"/>
      <c r="N51" s="3"/>
      <c r="O51" s="3"/>
      <c r="P51" s="3"/>
      <c r="Q51" s="3"/>
      <c r="R51" s="3"/>
      <c r="S51" s="3"/>
      <c r="T51" s="169">
        <v>4</v>
      </c>
      <c r="U51" s="169"/>
      <c r="V51" s="169"/>
      <c r="W51" s="169"/>
      <c r="X51" s="170" t="s">
        <v>52</v>
      </c>
      <c r="Y51" s="170"/>
      <c r="Z51" s="149">
        <v>40</v>
      </c>
      <c r="AA51" s="149"/>
      <c r="AB51" s="3"/>
      <c r="AC51" s="3"/>
      <c r="AD51" s="3"/>
      <c r="AE51" s="3"/>
      <c r="AF51" s="3"/>
      <c r="AG51" s="3"/>
      <c r="AH51" s="3"/>
      <c r="AI51" s="3"/>
    </row>
    <row r="52" spans="1:35" ht="10.5" customHeight="1">
      <c r="A52" s="3"/>
      <c r="B52" s="10"/>
      <c r="C52" s="3"/>
      <c r="D52" s="3"/>
      <c r="E52" s="3"/>
      <c r="F52" s="3"/>
      <c r="G52" s="3"/>
      <c r="H52" s="3"/>
      <c r="I52" s="3"/>
      <c r="J52" s="3"/>
      <c r="K52" s="3"/>
      <c r="L52" s="3"/>
      <c r="M52" s="3"/>
      <c r="N52" s="3"/>
      <c r="O52" s="3"/>
      <c r="P52" s="3"/>
      <c r="Q52" s="3"/>
      <c r="R52" s="3"/>
      <c r="S52" s="3"/>
      <c r="T52" s="169">
        <v>5</v>
      </c>
      <c r="U52" s="169"/>
      <c r="V52" s="169"/>
      <c r="W52" s="169"/>
      <c r="X52" s="170" t="s">
        <v>52</v>
      </c>
      <c r="Y52" s="170"/>
      <c r="Z52" s="149">
        <v>50</v>
      </c>
      <c r="AA52" s="149"/>
      <c r="AB52" s="3"/>
      <c r="AC52" s="3"/>
      <c r="AD52" s="3"/>
      <c r="AE52" s="3"/>
      <c r="AF52" s="3"/>
      <c r="AG52" s="3"/>
      <c r="AH52" s="3"/>
      <c r="AI52" s="3"/>
    </row>
    <row r="53" spans="1:35" ht="10.5" customHeight="1">
      <c r="A53" s="3"/>
      <c r="B53" s="10"/>
      <c r="C53" s="3"/>
      <c r="D53" s="3"/>
      <c r="E53" s="3"/>
      <c r="F53" s="3"/>
      <c r="G53" s="3"/>
      <c r="H53" s="3"/>
      <c r="I53" s="3"/>
      <c r="J53" s="3"/>
      <c r="K53" s="3"/>
      <c r="L53" s="3"/>
      <c r="M53" s="3"/>
      <c r="N53" s="3"/>
      <c r="O53" s="3"/>
      <c r="P53" s="3"/>
      <c r="Q53" s="3"/>
      <c r="R53" s="3"/>
      <c r="S53" s="3"/>
      <c r="T53" s="3"/>
      <c r="U53" s="3"/>
      <c r="V53" s="3"/>
      <c r="W53" s="3"/>
      <c r="X53" s="3"/>
      <c r="Y53" s="3"/>
      <c r="Z53" s="3"/>
      <c r="AA53" s="3"/>
      <c r="AB53" s="171" t="s">
        <v>83</v>
      </c>
      <c r="AC53" s="171"/>
      <c r="AD53" s="3"/>
      <c r="AE53" s="3"/>
      <c r="AF53" s="3"/>
      <c r="AG53" s="3"/>
      <c r="AH53" s="3"/>
      <c r="AI53" s="3"/>
    </row>
    <row r="54" spans="1:35" ht="10.5" customHeight="1">
      <c r="A54" s="172" t="s">
        <v>84</v>
      </c>
      <c r="B54" s="172"/>
      <c r="C54" s="172"/>
      <c r="D54" s="172"/>
      <c r="E54" s="172"/>
      <c r="F54" s="172"/>
      <c r="G54" s="172"/>
      <c r="H54" s="172"/>
      <c r="I54" s="172"/>
      <c r="J54" s="172"/>
      <c r="K54" s="172"/>
      <c r="L54" s="3"/>
      <c r="M54" s="3"/>
      <c r="N54" s="3"/>
      <c r="O54" s="3"/>
      <c r="P54" s="3"/>
      <c r="Q54" s="28">
        <v>6</v>
      </c>
      <c r="R54" s="28">
        <v>5</v>
      </c>
      <c r="S54" s="28">
        <f t="shared" ref="S54:S64" si="0">IF(U54=0,0,1)</f>
        <v>0</v>
      </c>
      <c r="T54" s="28">
        <v>1</v>
      </c>
      <c r="U54" s="151">
        <f>(IF(OR(AB59&lt;5,AB59=5),0.00000001,0))</f>
        <v>0</v>
      </c>
      <c r="V54" s="151"/>
      <c r="W54" s="28">
        <f>T54*S54</f>
        <v>0</v>
      </c>
      <c r="X54" s="3"/>
      <c r="Y54" s="3"/>
      <c r="Z54" s="28">
        <f>IF(AB19="",0,AB19)</f>
        <v>0</v>
      </c>
      <c r="AA54" s="3"/>
      <c r="AB54" s="173" t="str">
        <f>IF(X47="n",0,IF(X48="n",10,IF(X49="n",20,IF(X50="n",30,IF(X51="n",40,IF(X52="n",50,""))))))</f>
        <v/>
      </c>
      <c r="AC54" s="173"/>
      <c r="AD54" s="3"/>
      <c r="AE54" s="3"/>
      <c r="AF54" s="3"/>
      <c r="AG54" s="3"/>
      <c r="AH54" s="3"/>
      <c r="AI54" s="3"/>
    </row>
    <row r="55" spans="1:35" ht="10.5" customHeight="1">
      <c r="A55" s="172"/>
      <c r="B55" s="172"/>
      <c r="C55" s="172"/>
      <c r="D55" s="172"/>
      <c r="E55" s="172"/>
      <c r="F55" s="172"/>
      <c r="G55" s="172"/>
      <c r="H55" s="172"/>
      <c r="I55" s="172"/>
      <c r="J55" s="172"/>
      <c r="K55" s="172"/>
      <c r="L55" s="3"/>
      <c r="M55" s="3"/>
      <c r="N55" s="3"/>
      <c r="O55" s="3"/>
      <c r="P55" s="3"/>
      <c r="Q55" s="28">
        <v>6</v>
      </c>
      <c r="R55" s="28">
        <v>5</v>
      </c>
      <c r="S55" s="28">
        <f t="shared" si="0"/>
        <v>0</v>
      </c>
      <c r="T55" s="28">
        <v>2</v>
      </c>
      <c r="U55" s="151">
        <f>(IF(AND($AB$59&gt;5,OR($AB$59&lt;10,$AB$59=10)),5,0))</f>
        <v>0</v>
      </c>
      <c r="V55" s="151"/>
      <c r="W55" s="28">
        <f t="shared" ref="W55:W64" si="1">T55*S55</f>
        <v>0</v>
      </c>
      <c r="X55" s="3"/>
      <c r="Y55" s="3"/>
      <c r="Z55" s="28">
        <f>IF(AB34="",0,AB34)</f>
        <v>0</v>
      </c>
      <c r="AA55" s="3"/>
      <c r="AB55" s="173"/>
      <c r="AC55" s="173"/>
      <c r="AD55" s="3"/>
      <c r="AE55" s="3"/>
      <c r="AF55" s="3"/>
      <c r="AG55" s="3"/>
      <c r="AH55" s="3"/>
      <c r="AI55" s="3"/>
    </row>
    <row r="56" spans="1:35" ht="10.5" customHeight="1">
      <c r="A56" s="161" t="s">
        <v>64</v>
      </c>
      <c r="B56" s="161"/>
      <c r="C56" s="161"/>
      <c r="D56" s="161"/>
      <c r="E56" s="161" t="s">
        <v>65</v>
      </c>
      <c r="F56" s="161"/>
      <c r="G56" s="161"/>
      <c r="H56" s="161"/>
      <c r="I56" s="161" t="s">
        <v>66</v>
      </c>
      <c r="J56" s="161"/>
      <c r="K56" s="161"/>
      <c r="L56" s="3"/>
      <c r="M56" s="3"/>
      <c r="N56" s="3"/>
      <c r="O56" s="3"/>
      <c r="P56" s="3"/>
      <c r="Q56" s="28">
        <v>6</v>
      </c>
      <c r="R56" s="28">
        <v>5</v>
      </c>
      <c r="S56" s="28">
        <f t="shared" si="0"/>
        <v>0</v>
      </c>
      <c r="T56" s="28">
        <v>3</v>
      </c>
      <c r="U56" s="151">
        <f>(IF(AND($AB$59&gt;10,OR($AB$59&lt;15,$AB$59=15)),10,0))</f>
        <v>0</v>
      </c>
      <c r="V56" s="151"/>
      <c r="W56" s="28">
        <f t="shared" si="1"/>
        <v>0</v>
      </c>
      <c r="X56" s="3"/>
      <c r="Y56" s="3"/>
      <c r="Z56" s="28">
        <f>IF(AB54="",0,AB54)</f>
        <v>0</v>
      </c>
      <c r="AA56" s="3"/>
      <c r="AB56" s="166" t="s">
        <v>85</v>
      </c>
      <c r="AC56" s="166"/>
      <c r="AD56" s="3"/>
      <c r="AE56" s="161" t="s">
        <v>86</v>
      </c>
      <c r="AF56" s="161"/>
      <c r="AG56" s="161" t="s">
        <v>87</v>
      </c>
      <c r="AH56" s="161"/>
      <c r="AI56" s="29"/>
    </row>
    <row r="57" spans="1:35" ht="10.5" customHeight="1">
      <c r="A57" s="161"/>
      <c r="B57" s="161"/>
      <c r="C57" s="161"/>
      <c r="D57" s="161"/>
      <c r="E57" s="161"/>
      <c r="F57" s="161"/>
      <c r="G57" s="161"/>
      <c r="H57" s="161"/>
      <c r="I57" s="161"/>
      <c r="J57" s="161"/>
      <c r="K57" s="161"/>
      <c r="L57" s="3"/>
      <c r="M57" s="3"/>
      <c r="N57" s="3"/>
      <c r="O57" s="3"/>
      <c r="P57" s="3"/>
      <c r="Q57" s="28">
        <v>8</v>
      </c>
      <c r="R57" s="28">
        <v>6</v>
      </c>
      <c r="S57" s="28">
        <f t="shared" si="0"/>
        <v>0</v>
      </c>
      <c r="T57" s="28">
        <v>4</v>
      </c>
      <c r="U57" s="151">
        <f>(IF(AND($AB$59&gt;15,OR($AB$59&lt;20,$AB$59=20)),15,0))</f>
        <v>0</v>
      </c>
      <c r="V57" s="151"/>
      <c r="W57" s="28">
        <f t="shared" si="1"/>
        <v>0</v>
      </c>
      <c r="X57" s="3"/>
      <c r="Y57" s="3"/>
      <c r="Z57" s="3"/>
      <c r="AA57" s="3"/>
      <c r="AB57" s="166"/>
      <c r="AC57" s="166"/>
      <c r="AD57" s="3"/>
      <c r="AE57" s="161"/>
      <c r="AF57" s="161"/>
      <c r="AG57" s="161"/>
      <c r="AH57" s="161"/>
      <c r="AI57" s="29"/>
    </row>
    <row r="58" spans="1:35" ht="10.5" customHeight="1">
      <c r="A58" s="167" t="s">
        <v>88</v>
      </c>
      <c r="B58" s="167"/>
      <c r="C58" s="167"/>
      <c r="D58" s="167"/>
      <c r="E58" s="167" t="s">
        <v>89</v>
      </c>
      <c r="F58" s="167"/>
      <c r="G58" s="167"/>
      <c r="H58" s="167"/>
      <c r="I58" s="167" t="s">
        <v>90</v>
      </c>
      <c r="J58" s="167"/>
      <c r="K58" s="167"/>
      <c r="L58" s="3"/>
      <c r="M58" s="3"/>
      <c r="N58" s="3"/>
      <c r="O58" s="3"/>
      <c r="P58" s="3"/>
      <c r="Q58" s="28">
        <v>8</v>
      </c>
      <c r="R58" s="28">
        <v>6</v>
      </c>
      <c r="S58" s="28">
        <f t="shared" si="0"/>
        <v>0</v>
      </c>
      <c r="T58" s="28">
        <v>5</v>
      </c>
      <c r="U58" s="151">
        <f>(IF(AND($AB$59&gt;20,OR($AB$59&lt;25,$AB$59=25)),20,0))</f>
        <v>0</v>
      </c>
      <c r="V58" s="151"/>
      <c r="W58" s="28">
        <f t="shared" si="1"/>
        <v>0</v>
      </c>
      <c r="X58" s="3"/>
      <c r="Y58" s="3"/>
      <c r="Z58" s="3"/>
      <c r="AA58" s="3"/>
      <c r="AB58" s="168" t="s">
        <v>91</v>
      </c>
      <c r="AC58" s="168"/>
      <c r="AD58" s="3"/>
      <c r="AE58" s="160" t="s">
        <v>72</v>
      </c>
      <c r="AF58" s="160"/>
      <c r="AG58" s="162" t="s">
        <v>92</v>
      </c>
      <c r="AH58" s="162"/>
      <c r="AI58" s="30"/>
    </row>
    <row r="59" spans="1:35" ht="9" customHeight="1">
      <c r="A59" s="9">
        <v>1</v>
      </c>
      <c r="B59" s="149" t="s">
        <v>93</v>
      </c>
      <c r="C59" s="149"/>
      <c r="D59" s="149"/>
      <c r="E59" s="149" t="s">
        <v>94</v>
      </c>
      <c r="F59" s="149"/>
      <c r="G59" s="149"/>
      <c r="H59" s="149"/>
      <c r="I59" s="156"/>
      <c r="J59" s="156"/>
      <c r="K59" s="156"/>
      <c r="L59" s="3"/>
      <c r="M59" s="3"/>
      <c r="N59" s="3"/>
      <c r="O59" s="3"/>
      <c r="P59" s="3"/>
      <c r="Q59" s="28">
        <v>8</v>
      </c>
      <c r="R59" s="28">
        <v>6</v>
      </c>
      <c r="S59" s="28">
        <f t="shared" si="0"/>
        <v>0</v>
      </c>
      <c r="T59" s="28">
        <v>6</v>
      </c>
      <c r="U59" s="151">
        <f>(IF(AND($AB$59&gt;25,OR($AB$59&lt;30,$AB$59=30)),25,0))</f>
        <v>0</v>
      </c>
      <c r="V59" s="151"/>
      <c r="W59" s="28">
        <f t="shared" si="1"/>
        <v>0</v>
      </c>
      <c r="X59" s="157" t="s">
        <v>95</v>
      </c>
      <c r="Y59" s="157"/>
      <c r="Z59" s="157"/>
      <c r="AA59" s="157"/>
      <c r="AB59" s="158" t="str">
        <f>IF(ISERR(TRUNC(IF(Z54+Z55+Z56=0,"",Z54+Z55+Z56),4)),"",TRUNC(IF(Z54+Z55+Z56=0,"",Z54+Z55+Z56),4))</f>
        <v/>
      </c>
      <c r="AC59" s="158"/>
      <c r="AD59" s="3"/>
      <c r="AE59" s="163" t="str">
        <f>(IF(W65=0,"",ROMAN(W65)))</f>
        <v/>
      </c>
      <c r="AF59" s="163"/>
      <c r="AG59" s="164" t="s">
        <v>96</v>
      </c>
      <c r="AH59" s="164"/>
      <c r="AI59" s="31"/>
    </row>
    <row r="60" spans="1:35" ht="10.5" customHeight="1">
      <c r="A60" s="9">
        <v>2</v>
      </c>
      <c r="B60" s="149" t="s">
        <v>97</v>
      </c>
      <c r="C60" s="149"/>
      <c r="D60" s="149"/>
      <c r="E60" s="149" t="s">
        <v>98</v>
      </c>
      <c r="F60" s="149"/>
      <c r="G60" s="149"/>
      <c r="H60" s="149"/>
      <c r="I60" s="156"/>
      <c r="J60" s="156"/>
      <c r="K60" s="156"/>
      <c r="L60" s="3"/>
      <c r="M60" s="3"/>
      <c r="N60" s="3"/>
      <c r="O60" s="3"/>
      <c r="P60" s="3"/>
      <c r="Q60" s="28">
        <v>8</v>
      </c>
      <c r="R60" s="28">
        <v>6</v>
      </c>
      <c r="S60" s="28">
        <f t="shared" si="0"/>
        <v>0</v>
      </c>
      <c r="T60" s="28">
        <v>7</v>
      </c>
      <c r="U60" s="151">
        <f>(IF(AND($AB$59&gt;30,OR($AB$59&lt;35,$AB$59=35)),30,0))</f>
        <v>0</v>
      </c>
      <c r="V60" s="151"/>
      <c r="W60" s="28">
        <f t="shared" si="1"/>
        <v>0</v>
      </c>
      <c r="X60" s="157" t="s">
        <v>99</v>
      </c>
      <c r="Y60" s="157"/>
      <c r="Z60" s="157"/>
      <c r="AA60" s="157"/>
      <c r="AB60" s="158"/>
      <c r="AC60" s="158"/>
      <c r="AD60" s="3"/>
      <c r="AE60" s="163"/>
      <c r="AF60" s="163"/>
      <c r="AG60" s="165" t="str">
        <f>IF(U65/100=0,"",U65/100)</f>
        <v/>
      </c>
      <c r="AH60" s="165"/>
      <c r="AI60" s="32"/>
    </row>
    <row r="61" spans="1:35" ht="10.5" customHeight="1">
      <c r="A61" s="9">
        <v>3</v>
      </c>
      <c r="B61" s="149" t="s">
        <v>78</v>
      </c>
      <c r="C61" s="149"/>
      <c r="D61" s="149"/>
      <c r="E61" s="149" t="s">
        <v>79</v>
      </c>
      <c r="F61" s="149"/>
      <c r="G61" s="149"/>
      <c r="H61" s="149"/>
      <c r="I61" s="159"/>
      <c r="J61" s="159"/>
      <c r="K61" s="159"/>
      <c r="L61" s="3"/>
      <c r="M61" s="3"/>
      <c r="N61" s="3"/>
      <c r="O61" s="3"/>
      <c r="P61" s="3"/>
      <c r="Q61" s="28">
        <v>8</v>
      </c>
      <c r="R61" s="28">
        <v>6</v>
      </c>
      <c r="S61" s="28">
        <f t="shared" si="0"/>
        <v>0</v>
      </c>
      <c r="T61" s="28">
        <v>8</v>
      </c>
      <c r="U61" s="151">
        <f>(IF(AND($AB$59&gt;35,OR($AB$59&lt;40,$AB$59=40)),35,0))</f>
        <v>0</v>
      </c>
      <c r="V61" s="151"/>
      <c r="W61" s="28">
        <f t="shared" si="1"/>
        <v>0</v>
      </c>
      <c r="X61" s="3"/>
      <c r="Y61" s="3"/>
      <c r="Z61" s="3"/>
      <c r="AA61" s="3"/>
      <c r="AB61" s="3"/>
      <c r="AC61" s="3"/>
      <c r="AD61" s="3"/>
      <c r="AE61" s="3"/>
      <c r="AF61" s="3"/>
      <c r="AG61" s="3"/>
      <c r="AH61" s="3"/>
      <c r="AI61" s="3"/>
    </row>
    <row r="62" spans="1:35" ht="10.5" customHeight="1">
      <c r="A62" s="9" t="s">
        <v>80</v>
      </c>
      <c r="B62" s="148" t="s">
        <v>100</v>
      </c>
      <c r="C62" s="148"/>
      <c r="D62" s="148"/>
      <c r="E62" s="149" t="s">
        <v>82</v>
      </c>
      <c r="F62" s="149"/>
      <c r="G62" s="149"/>
      <c r="H62" s="149"/>
      <c r="I62" s="150" t="str">
        <f>IF(AND(I59="",I61=""),"",IF(AND(I59="",I61&gt;0),I61,IF(AND(I59&gt;0,I61=""),I59,I59+I61)))</f>
        <v/>
      </c>
      <c r="J62" s="150"/>
      <c r="K62" s="150"/>
      <c r="L62" s="3"/>
      <c r="M62" s="3"/>
      <c r="N62" s="3"/>
      <c r="O62" s="3"/>
      <c r="P62" s="3"/>
      <c r="Q62" s="28">
        <v>18</v>
      </c>
      <c r="R62" s="28">
        <v>10</v>
      </c>
      <c r="S62" s="28">
        <f t="shared" si="0"/>
        <v>0</v>
      </c>
      <c r="T62" s="28">
        <v>9</v>
      </c>
      <c r="U62" s="151">
        <f>(IF(AND($AB$59&gt;40,OR($AB$59&lt;45,$AB$59=45)),40,0))</f>
        <v>0</v>
      </c>
      <c r="V62" s="151"/>
      <c r="W62" s="28">
        <f t="shared" si="1"/>
        <v>0</v>
      </c>
      <c r="X62" s="3"/>
      <c r="Y62" s="3"/>
      <c r="Z62" s="3"/>
      <c r="AA62" s="3"/>
      <c r="AB62" s="3"/>
      <c r="AC62" s="3"/>
      <c r="AD62" s="3"/>
      <c r="AE62" s="3"/>
      <c r="AF62" s="3"/>
      <c r="AG62" s="3"/>
      <c r="AH62" s="3"/>
      <c r="AI62" s="3"/>
    </row>
    <row r="63" spans="1:35" ht="3" customHeight="1">
      <c r="A63" s="3"/>
      <c r="B63" s="10"/>
      <c r="C63" s="3"/>
      <c r="D63" s="3"/>
      <c r="E63" s="3"/>
      <c r="F63" s="3"/>
      <c r="G63" s="3"/>
      <c r="H63" s="3"/>
      <c r="I63" s="3"/>
      <c r="J63" s="3"/>
      <c r="K63" s="3"/>
      <c r="L63" s="3"/>
      <c r="M63" s="3"/>
      <c r="N63" s="3"/>
      <c r="O63" s="3"/>
      <c r="P63" s="3"/>
      <c r="Q63" s="28">
        <v>18</v>
      </c>
      <c r="R63" s="28">
        <v>10</v>
      </c>
      <c r="S63" s="28">
        <f t="shared" si="0"/>
        <v>0</v>
      </c>
      <c r="T63" s="28">
        <v>10</v>
      </c>
      <c r="U63" s="151">
        <f>(IF(AND($AB$59&gt;45,OR($AB$59&lt;50,$AB$59=50)),45,0))</f>
        <v>0</v>
      </c>
      <c r="V63" s="151"/>
      <c r="W63" s="28">
        <f t="shared" si="1"/>
        <v>0</v>
      </c>
      <c r="X63" s="3"/>
      <c r="Y63" s="3"/>
      <c r="Z63" s="3"/>
      <c r="AA63" s="3"/>
      <c r="AB63" s="3"/>
      <c r="AC63" s="3"/>
      <c r="AD63" s="3"/>
      <c r="AE63" s="3"/>
      <c r="AF63" s="3"/>
      <c r="AG63" s="3"/>
      <c r="AH63" s="3"/>
      <c r="AI63" s="3"/>
    </row>
    <row r="64" spans="1:35" ht="3.75" customHeight="1">
      <c r="A64" s="3"/>
      <c r="B64" s="10"/>
      <c r="C64" s="3"/>
      <c r="D64" s="3"/>
      <c r="E64" s="3"/>
      <c r="F64" s="28">
        <f>IF(I50="",0,I50)</f>
        <v>0</v>
      </c>
      <c r="G64" s="28">
        <f>IF(I62="",0,I62)</f>
        <v>0</v>
      </c>
      <c r="H64" s="3"/>
      <c r="I64" s="3"/>
      <c r="J64" s="3"/>
      <c r="K64" s="3"/>
      <c r="L64" s="3"/>
      <c r="M64" s="3"/>
      <c r="N64" s="3"/>
      <c r="O64" s="3"/>
      <c r="P64" s="3"/>
      <c r="Q64" s="28">
        <v>18</v>
      </c>
      <c r="R64" s="28">
        <v>10</v>
      </c>
      <c r="S64" s="28">
        <f t="shared" si="0"/>
        <v>0</v>
      </c>
      <c r="T64" s="28">
        <v>11</v>
      </c>
      <c r="U64" s="151">
        <f>(IF(AND($AB$59&gt;50,OR($AB$59&lt;1000,$AB$59=1000)),50,0))</f>
        <v>0</v>
      </c>
      <c r="V64" s="151"/>
      <c r="W64" s="28">
        <f t="shared" si="1"/>
        <v>0</v>
      </c>
      <c r="X64" s="3"/>
      <c r="Y64" s="3"/>
      <c r="Z64" s="3"/>
      <c r="AA64" s="3"/>
      <c r="AB64" s="3"/>
      <c r="AC64" s="3"/>
      <c r="AD64" s="3"/>
      <c r="AE64" s="3"/>
      <c r="AF64" s="3"/>
      <c r="AG64" s="3"/>
      <c r="AH64" s="3"/>
      <c r="AI64" s="3"/>
    </row>
    <row r="65" spans="1:35" ht="4.5" customHeight="1">
      <c r="A65" s="3"/>
      <c r="B65" s="10"/>
      <c r="C65" s="3"/>
      <c r="D65" s="3"/>
      <c r="E65" s="3"/>
      <c r="F65" s="28">
        <f>IF(AB67="",0,AB67)</f>
        <v>0</v>
      </c>
      <c r="G65" s="28"/>
      <c r="H65" s="3"/>
      <c r="I65" s="3"/>
      <c r="J65" s="3"/>
      <c r="K65" s="3"/>
      <c r="L65" s="3"/>
      <c r="M65" s="3"/>
      <c r="N65" s="3"/>
      <c r="O65" s="3"/>
      <c r="P65" s="3"/>
      <c r="Q65" s="28"/>
      <c r="R65" s="28"/>
      <c r="S65" s="28"/>
      <c r="T65" s="28"/>
      <c r="U65" s="28">
        <f>SUM(U54:V64)</f>
        <v>0</v>
      </c>
      <c r="V65" s="28"/>
      <c r="W65" s="28">
        <f>SUM(W54:W64)</f>
        <v>0</v>
      </c>
      <c r="X65" s="3"/>
      <c r="Y65" s="3"/>
      <c r="Z65" s="3"/>
      <c r="AA65" s="3"/>
      <c r="AB65" s="3"/>
      <c r="AC65" s="3"/>
      <c r="AD65" s="3"/>
      <c r="AE65" s="3"/>
      <c r="AF65" s="3"/>
      <c r="AG65" s="3"/>
      <c r="AH65" s="3"/>
      <c r="AI65" s="3"/>
    </row>
    <row r="66" spans="1:35">
      <c r="A66" s="33" t="s">
        <v>101</v>
      </c>
      <c r="B66" s="34" t="s">
        <v>102</v>
      </c>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152">
        <v>464.83</v>
      </c>
      <c r="AC66" s="152"/>
      <c r="AD66" s="152"/>
      <c r="AE66" s="152"/>
      <c r="AF66" s="152"/>
      <c r="AG66" s="153" t="s">
        <v>103</v>
      </c>
      <c r="AH66" s="153"/>
      <c r="AI66" s="36"/>
    </row>
    <row r="67" spans="1:35">
      <c r="A67" s="33" t="s">
        <v>104</v>
      </c>
      <c r="B67" s="34" t="s">
        <v>105</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154" t="str">
        <f>IF(AG60="","",AB66*(1+AG60))</f>
        <v/>
      </c>
      <c r="AC67" s="154"/>
      <c r="AD67" s="154"/>
      <c r="AE67" s="154"/>
      <c r="AF67" s="154"/>
      <c r="AG67" s="155" t="s">
        <v>103</v>
      </c>
      <c r="AH67" s="155"/>
      <c r="AI67" s="36"/>
    </row>
    <row r="68" spans="1:35">
      <c r="A68" s="33" t="s">
        <v>106</v>
      </c>
      <c r="B68" s="34" t="s">
        <v>107</v>
      </c>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141" t="str">
        <f>IF((F64+G64)*F65=0,"",(F64+G64)*F65)</f>
        <v/>
      </c>
      <c r="AC68" s="141"/>
      <c r="AD68" s="141"/>
      <c r="AE68" s="141"/>
      <c r="AF68" s="141"/>
      <c r="AG68" s="142" t="s">
        <v>108</v>
      </c>
      <c r="AH68" s="142"/>
      <c r="AI68" s="36"/>
    </row>
    <row r="69" spans="1:35">
      <c r="A69" s="37"/>
      <c r="B69" s="38"/>
      <c r="C69" s="3"/>
      <c r="D69" s="3"/>
      <c r="E69" s="3"/>
      <c r="F69" s="3"/>
      <c r="G69" s="3"/>
      <c r="H69" s="3"/>
      <c r="I69" s="3"/>
      <c r="J69" s="3"/>
      <c r="K69" s="3"/>
      <c r="L69" s="3"/>
      <c r="M69" s="3"/>
      <c r="N69" s="3"/>
      <c r="O69" s="3"/>
      <c r="P69" s="3"/>
      <c r="Q69" s="3"/>
      <c r="R69" s="3"/>
      <c r="S69" s="3"/>
      <c r="T69" s="3"/>
      <c r="U69" s="3"/>
      <c r="V69" s="3"/>
      <c r="W69" s="3"/>
      <c r="X69" s="3"/>
      <c r="Y69" s="3"/>
      <c r="Z69" s="3"/>
      <c r="AA69" s="3"/>
      <c r="AB69" s="39"/>
      <c r="AC69" s="39"/>
      <c r="AD69" s="39"/>
      <c r="AE69" s="39"/>
      <c r="AF69" s="39"/>
      <c r="AG69" s="36"/>
      <c r="AH69" s="36"/>
      <c r="AI69" s="36"/>
    </row>
    <row r="70" spans="1:35" ht="10.5" customHeight="1">
      <c r="A70" s="3"/>
      <c r="B70" s="1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ht="3.75" customHeight="1">
      <c r="A71" s="3"/>
      <c r="B71" s="1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1:35" ht="12" customHeight="1">
      <c r="A72" s="3"/>
      <c r="B72" s="10"/>
      <c r="C72" s="3"/>
      <c r="D72" s="3"/>
      <c r="E72" s="3"/>
      <c r="F72" s="3"/>
      <c r="G72" s="3"/>
      <c r="H72" s="3"/>
      <c r="I72" s="3"/>
      <c r="J72" s="3"/>
      <c r="K72" s="3"/>
      <c r="L72" s="3"/>
      <c r="M72" s="3"/>
      <c r="N72" s="3"/>
      <c r="O72" s="3"/>
      <c r="P72" s="3"/>
      <c r="Q72" s="3"/>
      <c r="R72" s="3"/>
      <c r="S72" s="3"/>
      <c r="T72" s="3"/>
      <c r="U72" s="40" t="s">
        <v>109</v>
      </c>
      <c r="V72" s="41"/>
      <c r="W72" s="41"/>
      <c r="X72" s="41"/>
      <c r="Y72" s="41"/>
      <c r="Z72" s="41"/>
      <c r="AA72" s="41"/>
      <c r="AB72" s="41"/>
      <c r="AC72" s="41"/>
      <c r="AD72" s="41"/>
      <c r="AE72" s="41"/>
      <c r="AF72" s="41"/>
      <c r="AG72" s="41"/>
      <c r="AH72" s="41"/>
      <c r="AI72" s="13"/>
    </row>
    <row r="76" spans="1:35" s="42" customFormat="1" ht="15.75" customHeight="1">
      <c r="A76" s="143" t="s">
        <v>110</v>
      </c>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row>
    <row r="77" spans="1:35" s="42" customFormat="1" ht="16.5" customHeight="1">
      <c r="A77" s="143" t="s">
        <v>111</v>
      </c>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row>
    <row r="78" spans="1:35" s="13" customFormat="1">
      <c r="A78" s="144" t="s">
        <v>112</v>
      </c>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row>
    <row r="80" spans="1:35">
      <c r="A80" s="145" t="s">
        <v>113</v>
      </c>
      <c r="B80" s="145"/>
      <c r="C80" s="145"/>
      <c r="D80" s="145"/>
      <c r="E80" s="145"/>
      <c r="F80" s="145"/>
      <c r="G80" s="145"/>
      <c r="H80" s="145"/>
      <c r="I80" s="145"/>
      <c r="J80" s="43" t="s">
        <v>114</v>
      </c>
      <c r="K80" s="44"/>
      <c r="L80" s="45"/>
      <c r="M80" s="45"/>
      <c r="N80" s="45"/>
      <c r="O80" s="45"/>
      <c r="P80" s="45"/>
      <c r="Q80" s="45"/>
      <c r="R80" s="45"/>
      <c r="S80" s="45"/>
      <c r="T80" s="45"/>
      <c r="U80" s="46"/>
      <c r="V80" s="47"/>
      <c r="W80" s="48"/>
      <c r="X80" s="146" t="s">
        <v>115</v>
      </c>
      <c r="Y80" s="146"/>
      <c r="Z80" s="146"/>
      <c r="AA80" s="146"/>
      <c r="AB80" s="146"/>
      <c r="AC80" s="146"/>
      <c r="AD80" s="146"/>
      <c r="AE80" s="146"/>
      <c r="AF80" s="146"/>
      <c r="AG80" s="49"/>
      <c r="AH80" s="50"/>
    </row>
    <row r="81" spans="1:34">
      <c r="A81" s="145"/>
      <c r="B81" s="145"/>
      <c r="C81" s="145"/>
      <c r="D81" s="145"/>
      <c r="E81" s="145"/>
      <c r="F81" s="145"/>
      <c r="G81" s="145"/>
      <c r="H81" s="145"/>
      <c r="I81" s="145"/>
      <c r="J81" s="51"/>
      <c r="K81" s="52"/>
      <c r="L81" s="52"/>
      <c r="M81" s="52"/>
      <c r="N81" s="52"/>
      <c r="O81" s="52"/>
      <c r="P81" s="52"/>
      <c r="Q81" s="52"/>
      <c r="R81" s="52"/>
      <c r="S81" s="52"/>
      <c r="T81" s="52"/>
      <c r="U81" s="53"/>
      <c r="V81" s="54"/>
      <c r="W81" s="55"/>
      <c r="X81" s="55"/>
      <c r="Y81" s="55"/>
      <c r="Z81" s="55"/>
      <c r="AA81" s="55"/>
      <c r="AB81" s="55"/>
      <c r="AC81" s="55"/>
      <c r="AD81" s="55"/>
      <c r="AE81" s="55"/>
      <c r="AF81" s="55"/>
      <c r="AG81" s="55"/>
      <c r="AH81" s="56"/>
    </row>
    <row r="82" spans="1:34" ht="24.75" customHeight="1">
      <c r="A82" s="147" t="s">
        <v>116</v>
      </c>
      <c r="B82" s="147"/>
      <c r="C82" s="147"/>
      <c r="D82" s="147"/>
      <c r="E82" s="147"/>
      <c r="F82" s="147"/>
      <c r="G82" s="147"/>
      <c r="H82" s="147"/>
      <c r="I82" s="147"/>
      <c r="J82" s="51"/>
      <c r="K82" s="139" t="s">
        <v>117</v>
      </c>
      <c r="L82" s="139"/>
      <c r="M82" s="139"/>
      <c r="N82" s="139"/>
      <c r="O82" s="52"/>
      <c r="P82" s="136" t="s">
        <v>118</v>
      </c>
      <c r="Q82" s="136"/>
      <c r="R82" s="136"/>
      <c r="S82" s="57"/>
      <c r="T82" s="57"/>
      <c r="U82" s="58"/>
      <c r="V82" s="54"/>
      <c r="W82" s="59"/>
      <c r="X82" s="140" t="s">
        <v>117</v>
      </c>
      <c r="Y82" s="140"/>
      <c r="Z82" s="140"/>
      <c r="AA82" s="140"/>
      <c r="AB82" s="59"/>
      <c r="AC82" s="140" t="s">
        <v>118</v>
      </c>
      <c r="AD82" s="140"/>
      <c r="AE82" s="140"/>
      <c r="AF82" s="140"/>
      <c r="AG82" s="55"/>
      <c r="AH82" s="56"/>
    </row>
    <row r="83" spans="1:34" ht="25.5" customHeight="1">
      <c r="A83" s="138" t="s">
        <v>119</v>
      </c>
      <c r="B83" s="138"/>
      <c r="C83" s="138"/>
      <c r="D83" s="138"/>
      <c r="E83" s="138"/>
      <c r="F83" s="138"/>
      <c r="G83" s="138"/>
      <c r="H83" s="138"/>
      <c r="I83" s="53"/>
      <c r="J83" s="60"/>
      <c r="K83" s="57"/>
      <c r="L83" s="139">
        <v>5</v>
      </c>
      <c r="M83" s="139"/>
      <c r="N83" s="57"/>
      <c r="O83" s="57"/>
      <c r="P83" s="136">
        <v>5</v>
      </c>
      <c r="Q83" s="136"/>
      <c r="R83" s="52"/>
      <c r="S83" s="57"/>
      <c r="T83" s="57"/>
      <c r="U83" s="58"/>
      <c r="V83" s="54"/>
      <c r="W83" s="59"/>
      <c r="X83" s="59"/>
      <c r="Y83" s="140">
        <v>5</v>
      </c>
      <c r="Z83" s="140"/>
      <c r="AA83" s="55"/>
      <c r="AB83" s="55"/>
      <c r="AC83" s="55"/>
      <c r="AD83" s="140">
        <v>5</v>
      </c>
      <c r="AE83" s="140"/>
      <c r="AF83" s="55"/>
      <c r="AG83" s="55"/>
      <c r="AH83" s="56"/>
    </row>
    <row r="84" spans="1:34" ht="23.25" customHeight="1">
      <c r="A84" s="135" t="s">
        <v>120</v>
      </c>
      <c r="B84" s="135"/>
      <c r="C84" s="135"/>
      <c r="D84" s="135"/>
      <c r="E84" s="135"/>
      <c r="F84" s="135"/>
      <c r="G84" s="135"/>
      <c r="H84" s="135"/>
      <c r="I84" s="61"/>
      <c r="J84" s="62"/>
      <c r="K84" s="63"/>
      <c r="L84" s="136">
        <v>7</v>
      </c>
      <c r="M84" s="136"/>
      <c r="N84" s="63"/>
      <c r="O84" s="63"/>
      <c r="P84" s="136">
        <v>5</v>
      </c>
      <c r="Q84" s="136"/>
      <c r="R84" s="64"/>
      <c r="S84" s="63"/>
      <c r="T84" s="63"/>
      <c r="U84" s="65"/>
      <c r="V84" s="66"/>
      <c r="W84" s="67"/>
      <c r="X84" s="67"/>
      <c r="Y84" s="137">
        <v>6</v>
      </c>
      <c r="Z84" s="137"/>
      <c r="AA84" s="68"/>
      <c r="AB84" s="68"/>
      <c r="AC84" s="68"/>
      <c r="AD84" s="137">
        <v>5</v>
      </c>
      <c r="AE84" s="137"/>
      <c r="AF84" s="68"/>
      <c r="AG84" s="68"/>
      <c r="AH84" s="69"/>
    </row>
    <row r="85" spans="1:34" ht="19.5" customHeight="1">
      <c r="A85" s="135" t="s">
        <v>121</v>
      </c>
      <c r="B85" s="135"/>
      <c r="C85" s="135"/>
      <c r="D85" s="135"/>
      <c r="E85" s="135"/>
      <c r="F85" s="135"/>
      <c r="G85" s="135"/>
      <c r="H85" s="135"/>
      <c r="I85" s="61"/>
      <c r="J85" s="62"/>
      <c r="K85" s="63"/>
      <c r="L85" s="136">
        <v>10</v>
      </c>
      <c r="M85" s="136"/>
      <c r="N85" s="63"/>
      <c r="O85" s="63"/>
      <c r="P85" s="136">
        <v>6</v>
      </c>
      <c r="Q85" s="136"/>
      <c r="R85" s="64"/>
      <c r="S85" s="63"/>
      <c r="T85" s="63"/>
      <c r="U85" s="65"/>
      <c r="V85" s="66"/>
      <c r="W85" s="67"/>
      <c r="X85" s="67"/>
      <c r="Y85" s="137">
        <v>8</v>
      </c>
      <c r="Z85" s="137"/>
      <c r="AA85" s="68"/>
      <c r="AB85" s="68"/>
      <c r="AC85" s="68"/>
      <c r="AD85" s="137">
        <v>6</v>
      </c>
      <c r="AE85" s="137"/>
      <c r="AF85" s="68"/>
      <c r="AG85" s="68"/>
      <c r="AH85" s="69"/>
    </row>
    <row r="86" spans="1:34" ht="18" customHeight="1">
      <c r="A86" s="138" t="s">
        <v>122</v>
      </c>
      <c r="B86" s="138"/>
      <c r="C86" s="138"/>
      <c r="D86" s="138"/>
      <c r="E86" s="138"/>
      <c r="F86" s="138"/>
      <c r="G86" s="138"/>
      <c r="H86" s="138"/>
      <c r="I86" s="53"/>
      <c r="J86" s="60"/>
      <c r="K86" s="57"/>
      <c r="L86" s="139">
        <v>20</v>
      </c>
      <c r="M86" s="139"/>
      <c r="N86" s="57"/>
      <c r="O86" s="57"/>
      <c r="P86" s="139">
        <v>15</v>
      </c>
      <c r="Q86" s="139"/>
      <c r="R86" s="52"/>
      <c r="S86" s="57"/>
      <c r="T86" s="57"/>
      <c r="U86" s="58"/>
      <c r="V86" s="54"/>
      <c r="W86" s="59"/>
      <c r="X86" s="59"/>
      <c r="Y86" s="140">
        <v>18</v>
      </c>
      <c r="Z86" s="140"/>
      <c r="AA86" s="55"/>
      <c r="AB86" s="55"/>
      <c r="AC86" s="55"/>
      <c r="AD86" s="140">
        <v>10</v>
      </c>
      <c r="AE86" s="140"/>
      <c r="AF86" s="55"/>
      <c r="AG86" s="55"/>
      <c r="AH86" s="56"/>
    </row>
    <row r="87" spans="1:34" ht="18" customHeight="1">
      <c r="A87" s="70"/>
      <c r="B87" s="70"/>
      <c r="C87" s="70"/>
      <c r="D87" s="70"/>
      <c r="E87" s="70"/>
      <c r="F87" s="70"/>
      <c r="G87" s="70"/>
      <c r="H87" s="70"/>
      <c r="J87" s="71"/>
      <c r="K87" s="71"/>
      <c r="L87" s="70"/>
      <c r="M87" s="70"/>
      <c r="N87" s="71"/>
      <c r="O87" s="71"/>
      <c r="P87" s="70"/>
      <c r="Q87" s="70"/>
      <c r="S87" s="71"/>
      <c r="T87" s="71"/>
      <c r="U87" s="71"/>
      <c r="W87" s="71"/>
      <c r="X87" s="71"/>
      <c r="Y87" s="70"/>
      <c r="Z87" s="70"/>
      <c r="AD87" s="70"/>
      <c r="AE87" s="70"/>
    </row>
    <row r="89" spans="1:34">
      <c r="A89" s="131" t="s">
        <v>123</v>
      </c>
      <c r="B89" s="131"/>
      <c r="C89" s="131"/>
      <c r="D89" s="131"/>
      <c r="E89" s="131"/>
      <c r="F89" s="131"/>
      <c r="G89" s="131"/>
      <c r="H89" s="131"/>
      <c r="I89" s="131"/>
      <c r="J89" s="131"/>
      <c r="K89" s="131"/>
      <c r="L89" s="131"/>
      <c r="M89" s="131"/>
      <c r="N89" s="131"/>
      <c r="O89" s="131"/>
    </row>
    <row r="90" spans="1:34">
      <c r="A90" s="72"/>
    </row>
    <row r="92" spans="1:34" ht="21.75" customHeight="1">
      <c r="A92" s="128" t="s">
        <v>124</v>
      </c>
      <c r="B92" s="128"/>
      <c r="C92" s="128"/>
      <c r="D92" s="128"/>
      <c r="E92" s="128"/>
      <c r="F92" s="128"/>
      <c r="G92" s="128"/>
      <c r="H92" s="128"/>
      <c r="I92" s="128"/>
      <c r="J92" s="128"/>
      <c r="K92" s="128"/>
      <c r="L92" s="128"/>
      <c r="M92" s="128"/>
      <c r="N92" s="128"/>
      <c r="AC92" s="133" t="s">
        <v>125</v>
      </c>
      <c r="AD92" s="133"/>
      <c r="AE92" s="134" t="str">
        <f>AB68</f>
        <v/>
      </c>
      <c r="AF92" s="134"/>
      <c r="AG92" s="134"/>
      <c r="AH92" s="134"/>
    </row>
    <row r="95" spans="1:34">
      <c r="T95" s="128" t="s">
        <v>126</v>
      </c>
      <c r="U95" s="128"/>
      <c r="V95" s="128"/>
      <c r="W95" s="128"/>
      <c r="X95" s="128"/>
      <c r="Y95" s="128"/>
      <c r="Z95" s="128"/>
      <c r="AA95" s="128"/>
      <c r="AB95" s="128"/>
      <c r="AD95" s="73" t="s">
        <v>59</v>
      </c>
      <c r="AE95" s="74"/>
    </row>
    <row r="96" spans="1:34" ht="24.75" customHeight="1">
      <c r="A96" s="128" t="s">
        <v>127</v>
      </c>
      <c r="B96" s="128"/>
      <c r="C96" s="128"/>
      <c r="D96" s="128"/>
      <c r="E96" s="128"/>
      <c r="F96" s="128"/>
      <c r="G96" s="128"/>
      <c r="H96" s="128"/>
      <c r="I96" s="128"/>
      <c r="J96" s="128"/>
      <c r="K96" s="128"/>
      <c r="L96" s="128"/>
      <c r="M96" s="128"/>
      <c r="N96" s="128"/>
    </row>
    <row r="97" spans="1:34">
      <c r="T97" s="128" t="s">
        <v>128</v>
      </c>
      <c r="U97" s="128"/>
      <c r="V97" s="128"/>
      <c r="W97" s="128"/>
      <c r="X97" s="128"/>
      <c r="Y97" s="128"/>
      <c r="Z97" s="128"/>
      <c r="AA97" s="128"/>
      <c r="AB97" s="128"/>
      <c r="AD97" s="73" t="s">
        <v>59</v>
      </c>
      <c r="AE97" s="74"/>
    </row>
    <row r="101" spans="1:34">
      <c r="P101" s="75"/>
      <c r="Q101" s="75"/>
      <c r="R101" s="75"/>
      <c r="S101" s="75"/>
      <c r="T101" s="128" t="s">
        <v>126</v>
      </c>
      <c r="U101" s="128"/>
      <c r="V101" s="128"/>
      <c r="W101" s="128"/>
      <c r="X101" s="128"/>
      <c r="Y101" s="128"/>
      <c r="Z101" s="128"/>
      <c r="AA101" s="128"/>
      <c r="AB101" s="128"/>
      <c r="AC101" s="129" t="s">
        <v>125</v>
      </c>
      <c r="AD101" s="129"/>
      <c r="AE101" s="130" t="e">
        <f>AE92*AE95/100</f>
        <v>#VALUE!</v>
      </c>
      <c r="AF101" s="130"/>
      <c r="AG101" s="130"/>
      <c r="AH101" s="130"/>
    </row>
    <row r="102" spans="1:34" ht="25.5" customHeight="1">
      <c r="A102" s="128" t="s">
        <v>129</v>
      </c>
      <c r="B102" s="128"/>
      <c r="C102" s="128"/>
      <c r="D102" s="128"/>
      <c r="E102" s="128"/>
      <c r="F102" s="128"/>
      <c r="G102" s="128"/>
      <c r="H102" s="128"/>
      <c r="I102" s="128"/>
      <c r="O102" s="75"/>
      <c r="P102" s="75"/>
      <c r="Q102" s="75"/>
      <c r="R102" s="75"/>
      <c r="S102" s="75"/>
      <c r="T102" s="75"/>
      <c r="U102" s="75"/>
      <c r="V102" s="75"/>
    </row>
    <row r="103" spans="1:34">
      <c r="T103" s="128" t="s">
        <v>128</v>
      </c>
      <c r="U103" s="128"/>
      <c r="V103" s="128"/>
      <c r="W103" s="128"/>
      <c r="X103" s="128"/>
      <c r="Y103" s="128"/>
      <c r="Z103" s="128"/>
      <c r="AA103" s="128"/>
      <c r="AC103" s="129" t="s">
        <v>125</v>
      </c>
      <c r="AD103" s="129"/>
      <c r="AE103" s="132" t="e">
        <f>AE92*AE97/100</f>
        <v>#VALUE!</v>
      </c>
      <c r="AF103" s="132"/>
      <c r="AG103" s="132"/>
      <c r="AH103" s="132"/>
    </row>
    <row r="109" spans="1:34">
      <c r="A109" s="123" t="s">
        <v>130</v>
      </c>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row>
    <row r="111" spans="1:34" ht="8.25" customHeight="1">
      <c r="T111" s="124"/>
      <c r="U111" s="124"/>
    </row>
    <row r="112" spans="1:34">
      <c r="A112" s="125" t="s">
        <v>131</v>
      </c>
      <c r="B112" s="125"/>
      <c r="C112" s="125"/>
      <c r="D112" s="125"/>
      <c r="E112" s="125"/>
      <c r="F112" s="125"/>
      <c r="G112" s="125"/>
      <c r="H112" s="125"/>
      <c r="I112" s="125"/>
      <c r="J112" s="125"/>
      <c r="K112" s="125"/>
      <c r="L112" s="125"/>
      <c r="M112" s="125"/>
      <c r="P112" s="126" t="s">
        <v>132</v>
      </c>
      <c r="Q112" s="126"/>
      <c r="T112" s="124"/>
      <c r="U112" s="124"/>
    </row>
    <row r="113" spans="12:34" ht="8.25" customHeight="1">
      <c r="T113" s="124"/>
      <c r="U113" s="124"/>
    </row>
    <row r="116" spans="12:34" ht="17.399999999999999">
      <c r="L116" s="77" t="s">
        <v>133</v>
      </c>
      <c r="X116" s="78" t="s">
        <v>125</v>
      </c>
      <c r="Y116" s="78"/>
      <c r="Z116" s="78"/>
      <c r="AA116" s="78"/>
      <c r="AB116" s="127"/>
      <c r="AC116" s="127"/>
      <c r="AD116" s="127"/>
      <c r="AE116" s="127"/>
      <c r="AF116" s="127"/>
      <c r="AG116" s="127"/>
      <c r="AH116" s="127"/>
    </row>
  </sheetData>
  <sheetProtection algorithmName="SHA-512" hashValue="QloU9OEDDfmTJESLBxgl7EdloXQA03FiTLd0O6KYRpkRVrPMetTUIDTVJo2x1jWJ7Oa3XSz2SUZwg3UHuMBrbg==" saltValue="H3EQO5gjhu1CG+T3VQsC5Q==" spinCount="100000" sheet="1" objects="1" scenarios="1"/>
  <mergeCells count="252">
    <mergeCell ref="F1:W1"/>
    <mergeCell ref="Z1:AG1"/>
    <mergeCell ref="F2:W2"/>
    <mergeCell ref="Z2:AG3"/>
    <mergeCell ref="F3:W3"/>
    <mergeCell ref="A5:AH6"/>
    <mergeCell ref="A8:C8"/>
    <mergeCell ref="D8:N8"/>
    <mergeCell ref="A9:D11"/>
    <mergeCell ref="E9:H11"/>
    <mergeCell ref="I9:M11"/>
    <mergeCell ref="N9:R11"/>
    <mergeCell ref="S9:V11"/>
    <mergeCell ref="W9:AA11"/>
    <mergeCell ref="A12:D12"/>
    <mergeCell ref="E12:H12"/>
    <mergeCell ref="I12:M12"/>
    <mergeCell ref="N12:R12"/>
    <mergeCell ref="S12:V12"/>
    <mergeCell ref="W12:AA12"/>
    <mergeCell ref="A13:D13"/>
    <mergeCell ref="E13:H13"/>
    <mergeCell ref="I13:M13"/>
    <mergeCell ref="N13:R13"/>
    <mergeCell ref="S13:V13"/>
    <mergeCell ref="W13:AA13"/>
    <mergeCell ref="A14:D14"/>
    <mergeCell ref="E14:H14"/>
    <mergeCell ref="I14:M14"/>
    <mergeCell ref="N14:R14"/>
    <mergeCell ref="S14:V14"/>
    <mergeCell ref="W14:AA14"/>
    <mergeCell ref="A15:D15"/>
    <mergeCell ref="E15:H15"/>
    <mergeCell ref="I15:M15"/>
    <mergeCell ref="N15:R15"/>
    <mergeCell ref="S15:V15"/>
    <mergeCell ref="W15:AA15"/>
    <mergeCell ref="A16:D16"/>
    <mergeCell ref="E16:H16"/>
    <mergeCell ref="I16:M16"/>
    <mergeCell ref="N16:R16"/>
    <mergeCell ref="S16:V16"/>
    <mergeCell ref="W16:AA16"/>
    <mergeCell ref="A17:D17"/>
    <mergeCell ref="E17:H17"/>
    <mergeCell ref="I17:M17"/>
    <mergeCell ref="N17:R17"/>
    <mergeCell ref="S17:V17"/>
    <mergeCell ref="W17:AA17"/>
    <mergeCell ref="I18:M18"/>
    <mergeCell ref="AB18:AC18"/>
    <mergeCell ref="I19:M20"/>
    <mergeCell ref="AB19:AC20"/>
    <mergeCell ref="AB21:AC22"/>
    <mergeCell ref="O22:Q22"/>
    <mergeCell ref="R22:R39"/>
    <mergeCell ref="T22:V22"/>
    <mergeCell ref="W22:AA24"/>
    <mergeCell ref="T25:W27"/>
    <mergeCell ref="X25:Y27"/>
    <mergeCell ref="Z25:AA27"/>
    <mergeCell ref="T28:W28"/>
    <mergeCell ref="X28:Y28"/>
    <mergeCell ref="Z28:AA28"/>
    <mergeCell ref="T29:W29"/>
    <mergeCell ref="X29:Y29"/>
    <mergeCell ref="Z29:AA29"/>
    <mergeCell ref="T30:W30"/>
    <mergeCell ref="X30:Y30"/>
    <mergeCell ref="Z30:AA30"/>
    <mergeCell ref="T31:W31"/>
    <mergeCell ref="X31:Y31"/>
    <mergeCell ref="Z31:AA31"/>
    <mergeCell ref="A23:C23"/>
    <mergeCell ref="D23:L24"/>
    <mergeCell ref="O23:Q24"/>
    <mergeCell ref="A25:G27"/>
    <mergeCell ref="H25:K27"/>
    <mergeCell ref="L25:L39"/>
    <mergeCell ref="A29:A32"/>
    <mergeCell ref="B29:G32"/>
    <mergeCell ref="H29:K32"/>
    <mergeCell ref="O29:Q32"/>
    <mergeCell ref="A28:F28"/>
    <mergeCell ref="H28:K28"/>
    <mergeCell ref="B36:G36"/>
    <mergeCell ref="H36:K36"/>
    <mergeCell ref="O36:Q36"/>
    <mergeCell ref="T32:W32"/>
    <mergeCell ref="X32:Y32"/>
    <mergeCell ref="Z32:AA32"/>
    <mergeCell ref="A33:A34"/>
    <mergeCell ref="B33:G33"/>
    <mergeCell ref="H33:K34"/>
    <mergeCell ref="AB33:AC33"/>
    <mergeCell ref="C34:D34"/>
    <mergeCell ref="F34:G34"/>
    <mergeCell ref="AB34:AC35"/>
    <mergeCell ref="H35:K35"/>
    <mergeCell ref="O35:Q35"/>
    <mergeCell ref="T36:V36"/>
    <mergeCell ref="W36:X36"/>
    <mergeCell ref="AB36:AC37"/>
    <mergeCell ref="H37:K37"/>
    <mergeCell ref="O37:Q37"/>
    <mergeCell ref="H38:K39"/>
    <mergeCell ref="O38:Q39"/>
    <mergeCell ref="A42:K43"/>
    <mergeCell ref="T42:V42"/>
    <mergeCell ref="W42:AA43"/>
    <mergeCell ref="A44:D45"/>
    <mergeCell ref="E44:H45"/>
    <mergeCell ref="I44:K45"/>
    <mergeCell ref="T44:W45"/>
    <mergeCell ref="X44:Y45"/>
    <mergeCell ref="Z44:AA45"/>
    <mergeCell ref="A46:D46"/>
    <mergeCell ref="E46:H46"/>
    <mergeCell ref="I46:K46"/>
    <mergeCell ref="T46:W46"/>
    <mergeCell ref="X46:Y46"/>
    <mergeCell ref="Z46:AA46"/>
    <mergeCell ref="B47:D47"/>
    <mergeCell ref="E47:H47"/>
    <mergeCell ref="I47:K47"/>
    <mergeCell ref="T47:W47"/>
    <mergeCell ref="X47:Y47"/>
    <mergeCell ref="Z47:AA47"/>
    <mergeCell ref="B48:D48"/>
    <mergeCell ref="E48:H48"/>
    <mergeCell ref="I48:K48"/>
    <mergeCell ref="T48:W48"/>
    <mergeCell ref="X48:Y48"/>
    <mergeCell ref="Z48:AA48"/>
    <mergeCell ref="B49:D49"/>
    <mergeCell ref="E49:H49"/>
    <mergeCell ref="I49:K49"/>
    <mergeCell ref="T49:W49"/>
    <mergeCell ref="X49:Y49"/>
    <mergeCell ref="Z49:AA49"/>
    <mergeCell ref="B50:D50"/>
    <mergeCell ref="E50:H50"/>
    <mergeCell ref="I50:K50"/>
    <mergeCell ref="T50:W50"/>
    <mergeCell ref="X50:Y50"/>
    <mergeCell ref="Z50:AA50"/>
    <mergeCell ref="T51:W51"/>
    <mergeCell ref="X51:Y51"/>
    <mergeCell ref="Z51:AA51"/>
    <mergeCell ref="T52:W52"/>
    <mergeCell ref="X52:Y52"/>
    <mergeCell ref="Z52:AA52"/>
    <mergeCell ref="AB53:AC53"/>
    <mergeCell ref="A54:K55"/>
    <mergeCell ref="U54:V54"/>
    <mergeCell ref="AB54:AC55"/>
    <mergeCell ref="U55:V55"/>
    <mergeCell ref="A56:D57"/>
    <mergeCell ref="E56:H57"/>
    <mergeCell ref="I56:K57"/>
    <mergeCell ref="U56:V56"/>
    <mergeCell ref="AB56:AC57"/>
    <mergeCell ref="A58:D58"/>
    <mergeCell ref="E58:H58"/>
    <mergeCell ref="I58:K58"/>
    <mergeCell ref="U58:V58"/>
    <mergeCell ref="AB58:AC58"/>
    <mergeCell ref="AE58:AF58"/>
    <mergeCell ref="AE56:AF57"/>
    <mergeCell ref="AG56:AH57"/>
    <mergeCell ref="U57:V57"/>
    <mergeCell ref="AG58:AH58"/>
    <mergeCell ref="AE59:AF60"/>
    <mergeCell ref="AG59:AH59"/>
    <mergeCell ref="X60:AA60"/>
    <mergeCell ref="AG60:AH60"/>
    <mergeCell ref="I59:K59"/>
    <mergeCell ref="U59:V59"/>
    <mergeCell ref="X59:AA59"/>
    <mergeCell ref="AB59:AC60"/>
    <mergeCell ref="B59:D59"/>
    <mergeCell ref="E59:H59"/>
    <mergeCell ref="B61:D61"/>
    <mergeCell ref="E61:H61"/>
    <mergeCell ref="I61:K61"/>
    <mergeCell ref="U61:V61"/>
    <mergeCell ref="B60:D60"/>
    <mergeCell ref="E60:H60"/>
    <mergeCell ref="I60:K60"/>
    <mergeCell ref="U60:V60"/>
    <mergeCell ref="B62:D62"/>
    <mergeCell ref="E62:H62"/>
    <mergeCell ref="I62:K62"/>
    <mergeCell ref="U62:V62"/>
    <mergeCell ref="U63:V63"/>
    <mergeCell ref="U64:V64"/>
    <mergeCell ref="AB66:AF66"/>
    <mergeCell ref="AG66:AH66"/>
    <mergeCell ref="AB67:AF67"/>
    <mergeCell ref="AG67:AH67"/>
    <mergeCell ref="AB68:AF68"/>
    <mergeCell ref="AG68:AH68"/>
    <mergeCell ref="A76:AH76"/>
    <mergeCell ref="A77:AH77"/>
    <mergeCell ref="A78:AH78"/>
    <mergeCell ref="A80:I81"/>
    <mergeCell ref="X80:AF80"/>
    <mergeCell ref="A82:I82"/>
    <mergeCell ref="K82:N82"/>
    <mergeCell ref="P82:R82"/>
    <mergeCell ref="X82:AA82"/>
    <mergeCell ref="AC82:AF82"/>
    <mergeCell ref="A83:H83"/>
    <mergeCell ref="L83:M83"/>
    <mergeCell ref="P83:Q83"/>
    <mergeCell ref="Y83:Z83"/>
    <mergeCell ref="AD83:AE83"/>
    <mergeCell ref="A84:H84"/>
    <mergeCell ref="L84:M84"/>
    <mergeCell ref="P84:Q84"/>
    <mergeCell ref="Y84:Z84"/>
    <mergeCell ref="AD84:AE84"/>
    <mergeCell ref="A85:H85"/>
    <mergeCell ref="L85:M85"/>
    <mergeCell ref="P85:Q85"/>
    <mergeCell ref="Y85:Z85"/>
    <mergeCell ref="AD85:AE85"/>
    <mergeCell ref="A86:H86"/>
    <mergeCell ref="L86:M86"/>
    <mergeCell ref="P86:Q86"/>
    <mergeCell ref="Y86:Z86"/>
    <mergeCell ref="AD86:AE86"/>
    <mergeCell ref="A89:O89"/>
    <mergeCell ref="AC103:AD103"/>
    <mergeCell ref="AE103:AH103"/>
    <mergeCell ref="A92:N92"/>
    <mergeCell ref="AC92:AD92"/>
    <mergeCell ref="AE92:AH92"/>
    <mergeCell ref="T95:AB95"/>
    <mergeCell ref="A96:N96"/>
    <mergeCell ref="T97:AB97"/>
    <mergeCell ref="A109:AC109"/>
    <mergeCell ref="T111:U113"/>
    <mergeCell ref="A112:M112"/>
    <mergeCell ref="P112:Q112"/>
    <mergeCell ref="AB116:AH116"/>
    <mergeCell ref="T101:AB101"/>
    <mergeCell ref="AC101:AD101"/>
    <mergeCell ref="AE101:AH101"/>
    <mergeCell ref="A102:I102"/>
    <mergeCell ref="T103:AA103"/>
  </mergeCells>
  <pageMargins left="0.2361111111111111" right="0.2361111111111111" top="0.43333333333333335" bottom="0.43333333333333335" header="0.51180555555555551" footer="0.51180555555555551"/>
  <pageSetup paperSize="9" firstPageNumber="0"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7"/>
  </sheetPr>
  <dimension ref="A1:G132"/>
  <sheetViews>
    <sheetView showGridLines="0" workbookViewId="0">
      <selection activeCell="A138" sqref="A138"/>
    </sheetView>
  </sheetViews>
  <sheetFormatPr defaultRowHeight="13.2"/>
  <cols>
    <col min="1" max="1" width="73.44140625" customWidth="1"/>
    <col min="3" max="3" width="14.6640625" customWidth="1"/>
  </cols>
  <sheetData>
    <row r="1" spans="1:1">
      <c r="A1" s="79" t="s">
        <v>134</v>
      </c>
    </row>
    <row r="2" spans="1:1">
      <c r="A2" s="80" t="s">
        <v>135</v>
      </c>
    </row>
    <row r="3" spans="1:1">
      <c r="A3" s="81"/>
    </row>
    <row r="4" spans="1:1">
      <c r="A4" s="81"/>
    </row>
    <row r="5" spans="1:1">
      <c r="A5" s="80" t="s">
        <v>136</v>
      </c>
    </row>
    <row r="6" spans="1:1">
      <c r="A6" s="81"/>
    </row>
    <row r="7" spans="1:1" ht="50.4">
      <c r="A7" s="80" t="s">
        <v>137</v>
      </c>
    </row>
    <row r="8" spans="1:1">
      <c r="A8" s="81"/>
    </row>
    <row r="9" spans="1:1">
      <c r="A9" s="80" t="s">
        <v>138</v>
      </c>
    </row>
    <row r="10" spans="1:1">
      <c r="A10" s="81"/>
    </row>
    <row r="11" spans="1:1" ht="88.2">
      <c r="A11" s="80" t="s">
        <v>139</v>
      </c>
    </row>
    <row r="12" spans="1:1">
      <c r="A12" s="80" t="s">
        <v>140</v>
      </c>
    </row>
    <row r="13" spans="1:1" ht="37.799999999999997">
      <c r="A13" s="80" t="s">
        <v>141</v>
      </c>
    </row>
    <row r="14" spans="1:1">
      <c r="A14" s="80" t="s">
        <v>142</v>
      </c>
    </row>
    <row r="15" spans="1:1">
      <c r="A15" s="80" t="s">
        <v>143</v>
      </c>
    </row>
    <row r="16" spans="1:1">
      <c r="A16" s="80" t="s">
        <v>144</v>
      </c>
    </row>
    <row r="17" spans="1:1" ht="37.799999999999997">
      <c r="A17" s="80" t="s">
        <v>145</v>
      </c>
    </row>
    <row r="18" spans="1:1">
      <c r="A18" s="81"/>
    </row>
    <row r="19" spans="1:1">
      <c r="A19" s="80" t="s">
        <v>146</v>
      </c>
    </row>
    <row r="20" spans="1:1">
      <c r="A20" s="81"/>
    </row>
    <row r="21" spans="1:1" ht="37.799999999999997">
      <c r="A21" s="80" t="s">
        <v>147</v>
      </c>
    </row>
    <row r="22" spans="1:1">
      <c r="A22" s="81"/>
    </row>
    <row r="23" spans="1:1">
      <c r="A23" s="80" t="s">
        <v>148</v>
      </c>
    </row>
    <row r="24" spans="1:1">
      <c r="A24" s="81"/>
    </row>
    <row r="25" spans="1:1" ht="75.599999999999994">
      <c r="A25" s="80" t="s">
        <v>149</v>
      </c>
    </row>
    <row r="26" spans="1:1">
      <c r="A26" s="80" t="s">
        <v>150</v>
      </c>
    </row>
    <row r="27" spans="1:1">
      <c r="A27" s="80" t="s">
        <v>151</v>
      </c>
    </row>
    <row r="28" spans="1:1">
      <c r="A28" s="80" t="s">
        <v>152</v>
      </c>
    </row>
    <row r="29" spans="1:1">
      <c r="A29" s="81"/>
    </row>
    <row r="30" spans="1:1">
      <c r="A30" s="80" t="s">
        <v>153</v>
      </c>
    </row>
    <row r="31" spans="1:1">
      <c r="A31" s="81"/>
    </row>
    <row r="32" spans="1:1" ht="25.2">
      <c r="A32" s="80" t="s">
        <v>154</v>
      </c>
    </row>
    <row r="33" spans="1:1" ht="25.2">
      <c r="A33" s="80" t="s">
        <v>155</v>
      </c>
    </row>
    <row r="34" spans="1:1" ht="25.2">
      <c r="A34" s="80" t="s">
        <v>156</v>
      </c>
    </row>
    <row r="35" spans="1:1" ht="25.2">
      <c r="A35" s="80" t="s">
        <v>157</v>
      </c>
    </row>
    <row r="36" spans="1:1">
      <c r="A36" s="80" t="s">
        <v>158</v>
      </c>
    </row>
    <row r="37" spans="1:1" ht="63">
      <c r="A37" s="80" t="s">
        <v>159</v>
      </c>
    </row>
    <row r="38" spans="1:1">
      <c r="A38" s="81"/>
    </row>
    <row r="39" spans="1:1">
      <c r="A39" s="80" t="s">
        <v>160</v>
      </c>
    </row>
    <row r="40" spans="1:1">
      <c r="A40" s="81"/>
    </row>
    <row r="41" spans="1:1" ht="63">
      <c r="A41" s="80" t="s">
        <v>161</v>
      </c>
    </row>
    <row r="42" spans="1:1">
      <c r="A42" s="80" t="s">
        <v>162</v>
      </c>
    </row>
    <row r="43" spans="1:1">
      <c r="A43" s="80" t="s">
        <v>163</v>
      </c>
    </row>
    <row r="44" spans="1:1">
      <c r="A44" s="80" t="s">
        <v>164</v>
      </c>
    </row>
    <row r="45" spans="1:1">
      <c r="A45" s="81"/>
    </row>
    <row r="46" spans="1:1">
      <c r="A46" s="80" t="s">
        <v>165</v>
      </c>
    </row>
    <row r="47" spans="1:1">
      <c r="A47" s="81"/>
    </row>
    <row r="48" spans="1:1" ht="25.2">
      <c r="A48" s="80" t="s">
        <v>166</v>
      </c>
    </row>
    <row r="49" spans="1:1" ht="25.2">
      <c r="A49" s="80" t="s">
        <v>167</v>
      </c>
    </row>
    <row r="50" spans="1:1" ht="25.2">
      <c r="A50" s="80" t="s">
        <v>168</v>
      </c>
    </row>
    <row r="51" spans="1:1" ht="37.799999999999997">
      <c r="A51" s="80" t="s">
        <v>169</v>
      </c>
    </row>
    <row r="52" spans="1:1" ht="25.2">
      <c r="A52" s="80" t="s">
        <v>170</v>
      </c>
    </row>
    <row r="53" spans="1:1" ht="25.2">
      <c r="A53" s="80" t="s">
        <v>171</v>
      </c>
    </row>
    <row r="54" spans="1:1">
      <c r="A54" s="81"/>
    </row>
    <row r="55" spans="1:1">
      <c r="A55" s="80" t="s">
        <v>172</v>
      </c>
    </row>
    <row r="56" spans="1:1">
      <c r="A56" s="81"/>
    </row>
    <row r="57" spans="1:1" ht="37.799999999999997">
      <c r="A57" s="80" t="s">
        <v>173</v>
      </c>
    </row>
    <row r="58" spans="1:1" ht="37.799999999999997">
      <c r="A58" s="80" t="s">
        <v>174</v>
      </c>
    </row>
    <row r="59" spans="1:1" ht="25.2">
      <c r="A59" s="80" t="s">
        <v>175</v>
      </c>
    </row>
    <row r="60" spans="1:1" ht="25.2">
      <c r="A60" s="80" t="s">
        <v>176</v>
      </c>
    </row>
    <row r="61" spans="1:1" ht="25.2">
      <c r="A61" s="80" t="s">
        <v>177</v>
      </c>
    </row>
    <row r="62" spans="1:1" ht="25.2">
      <c r="A62" s="80" t="s">
        <v>178</v>
      </c>
    </row>
    <row r="63" spans="1:1" ht="25.2">
      <c r="A63" s="80" t="s">
        <v>179</v>
      </c>
    </row>
    <row r="64" spans="1:1" ht="25.2">
      <c r="A64" s="80" t="s">
        <v>180</v>
      </c>
    </row>
    <row r="65" spans="1:1" ht="25.2">
      <c r="A65" s="80" t="s">
        <v>181</v>
      </c>
    </row>
    <row r="66" spans="1:1" ht="25.2">
      <c r="A66" s="80" t="s">
        <v>182</v>
      </c>
    </row>
    <row r="67" spans="1:1" ht="25.2">
      <c r="A67" s="80" t="s">
        <v>183</v>
      </c>
    </row>
    <row r="68" spans="1:1" ht="25.2">
      <c r="A68" s="80" t="s">
        <v>184</v>
      </c>
    </row>
    <row r="69" spans="1:1">
      <c r="A69" s="80" t="s">
        <v>185</v>
      </c>
    </row>
    <row r="70" spans="1:1">
      <c r="A70" s="81"/>
    </row>
    <row r="71" spans="1:1">
      <c r="A71" s="80" t="s">
        <v>186</v>
      </c>
    </row>
    <row r="72" spans="1:1">
      <c r="A72" s="81"/>
    </row>
    <row r="73" spans="1:1" ht="75.599999999999994">
      <c r="A73" s="80" t="s">
        <v>187</v>
      </c>
    </row>
    <row r="74" spans="1:1">
      <c r="A74" s="81"/>
    </row>
    <row r="75" spans="1:1">
      <c r="A75" s="80" t="s">
        <v>188</v>
      </c>
    </row>
    <row r="76" spans="1:1">
      <c r="A76" s="81"/>
    </row>
    <row r="77" spans="1:1" ht="63">
      <c r="A77" s="80" t="s">
        <v>189</v>
      </c>
    </row>
    <row r="78" spans="1:1">
      <c r="A78" s="81"/>
    </row>
    <row r="79" spans="1:1">
      <c r="A79" s="80" t="s">
        <v>190</v>
      </c>
    </row>
    <row r="80" spans="1:1">
      <c r="A80" s="81"/>
    </row>
    <row r="81" spans="1:1" ht="25.2">
      <c r="A81" s="80" t="s">
        <v>191</v>
      </c>
    </row>
    <row r="82" spans="1:1">
      <c r="A82" s="81"/>
    </row>
    <row r="83" spans="1:1">
      <c r="A83" s="80" t="s">
        <v>192</v>
      </c>
    </row>
    <row r="84" spans="1:1">
      <c r="A84" s="81"/>
    </row>
    <row r="85" spans="1:1" ht="25.2">
      <c r="A85" s="80" t="s">
        <v>193</v>
      </c>
    </row>
    <row r="86" spans="1:1">
      <c r="A86" s="81"/>
    </row>
    <row r="87" spans="1:1">
      <c r="A87" s="80" t="s">
        <v>194</v>
      </c>
    </row>
    <row r="88" spans="1:1">
      <c r="A88" s="81"/>
    </row>
    <row r="89" spans="1:1">
      <c r="A89" s="81"/>
    </row>
    <row r="90" spans="1:1">
      <c r="A90" s="81"/>
    </row>
    <row r="91" spans="1:1">
      <c r="A91" s="82" t="s">
        <v>195</v>
      </c>
    </row>
    <row r="92" spans="1:1">
      <c r="A92" s="82" t="s">
        <v>196</v>
      </c>
    </row>
    <row r="93" spans="1:1" ht="20.399999999999999">
      <c r="A93" s="82" t="s">
        <v>197</v>
      </c>
    </row>
    <row r="94" spans="1:1" ht="112.2">
      <c r="A94" s="82" t="s">
        <v>198</v>
      </c>
    </row>
    <row r="95" spans="1:1" ht="61.2">
      <c r="A95" s="82" t="s">
        <v>199</v>
      </c>
    </row>
    <row r="96" spans="1:1">
      <c r="A96" s="83"/>
    </row>
    <row r="97" spans="1:7">
      <c r="A97" s="83"/>
    </row>
    <row r="100" spans="1:7" s="84" customFormat="1" ht="12.6">
      <c r="A100" s="84" t="s">
        <v>110</v>
      </c>
    </row>
    <row r="101" spans="1:7" s="84" customFormat="1" ht="12.6">
      <c r="A101" s="84" t="s">
        <v>200</v>
      </c>
    </row>
    <row r="102" spans="1:7" s="84" customFormat="1" ht="12.6">
      <c r="A102" s="85" t="s">
        <v>201</v>
      </c>
    </row>
    <row r="103" spans="1:7" s="84" customFormat="1" ht="12.6">
      <c r="A103" s="86" t="s">
        <v>113</v>
      </c>
      <c r="B103" s="87" t="s">
        <v>114</v>
      </c>
      <c r="C103" s="88"/>
      <c r="D103" s="87" t="s">
        <v>115</v>
      </c>
      <c r="E103" s="88"/>
    </row>
    <row r="104" spans="1:7" s="84" customFormat="1" ht="20.399999999999999">
      <c r="A104" s="89" t="s">
        <v>116</v>
      </c>
      <c r="B104" s="90" t="s">
        <v>117</v>
      </c>
      <c r="C104" s="90" t="s">
        <v>118</v>
      </c>
      <c r="D104" s="90" t="s">
        <v>117</v>
      </c>
      <c r="E104" s="90" t="s">
        <v>118</v>
      </c>
    </row>
    <row r="105" spans="1:7" s="84" customFormat="1" ht="33.75" customHeight="1">
      <c r="A105" s="91" t="s">
        <v>119</v>
      </c>
      <c r="B105" s="90">
        <v>5</v>
      </c>
      <c r="C105" s="90">
        <v>5</v>
      </c>
      <c r="D105" s="90">
        <v>5</v>
      </c>
      <c r="E105" s="90">
        <v>5</v>
      </c>
    </row>
    <row r="106" spans="1:7" s="84" customFormat="1" ht="22.5" customHeight="1">
      <c r="A106" s="91" t="s">
        <v>120</v>
      </c>
      <c r="B106" s="90">
        <v>7</v>
      </c>
      <c r="C106" s="90">
        <v>5</v>
      </c>
      <c r="D106" s="90">
        <v>6</v>
      </c>
      <c r="E106" s="90">
        <v>5</v>
      </c>
    </row>
    <row r="107" spans="1:7" s="84" customFormat="1" ht="22.5" customHeight="1">
      <c r="A107" s="91" t="s">
        <v>121</v>
      </c>
      <c r="B107" s="90">
        <v>10</v>
      </c>
      <c r="C107" s="90">
        <v>6</v>
      </c>
      <c r="D107" s="90">
        <v>8</v>
      </c>
      <c r="E107" s="90">
        <v>6</v>
      </c>
    </row>
    <row r="108" spans="1:7" s="84" customFormat="1" ht="22.5" customHeight="1">
      <c r="A108" s="91" t="s">
        <v>122</v>
      </c>
      <c r="B108" s="90">
        <v>20</v>
      </c>
      <c r="C108" s="90">
        <v>15</v>
      </c>
      <c r="D108" s="90">
        <v>18</v>
      </c>
      <c r="E108" s="90">
        <v>10</v>
      </c>
    </row>
    <row r="109" spans="1:7" s="84" customFormat="1" ht="12.6">
      <c r="A109" s="92"/>
      <c r="B109" s="92"/>
      <c r="C109" s="92"/>
      <c r="D109" s="92"/>
      <c r="E109" s="92"/>
    </row>
    <row r="110" spans="1:7" s="84" customFormat="1" ht="20.100000000000001" customHeight="1">
      <c r="A110" s="72" t="s">
        <v>123</v>
      </c>
    </row>
    <row r="111" spans="1:7" s="84" customFormat="1" ht="20.100000000000001" customHeight="1">
      <c r="A111" s="72"/>
    </row>
    <row r="112" spans="1:7" s="84" customFormat="1" ht="20.100000000000001" customHeight="1">
      <c r="A112" s="75" t="s">
        <v>124</v>
      </c>
      <c r="B112"/>
      <c r="C112"/>
      <c r="D112" s="93"/>
      <c r="E112" s="94"/>
      <c r="F112" s="95" t="s">
        <v>202</v>
      </c>
      <c r="G112" s="96">
        <f>IF(G97&gt;0,G97,G99)</f>
        <v>0</v>
      </c>
    </row>
    <row r="113" spans="1:7" s="84" customFormat="1" ht="10.5" customHeight="1">
      <c r="A113" s="75"/>
      <c r="B113" s="85"/>
      <c r="C113" s="85"/>
      <c r="D113" s="93"/>
      <c r="E113" s="94"/>
      <c r="F113" s="94"/>
      <c r="G113" s="97"/>
    </row>
    <row r="114" spans="1:7" s="84" customFormat="1" ht="20.100000000000001" customHeight="1">
      <c r="A114" s="75"/>
      <c r="B114" s="85"/>
      <c r="C114" s="85"/>
      <c r="D114" s="87" t="s">
        <v>203</v>
      </c>
      <c r="E114" s="98"/>
      <c r="F114" s="99" t="s">
        <v>59</v>
      </c>
      <c r="G114" s="100">
        <f>B106</f>
        <v>7</v>
      </c>
    </row>
    <row r="115" spans="1:7" s="84" customFormat="1" ht="20.100000000000001" customHeight="1">
      <c r="A115" s="75" t="s">
        <v>127</v>
      </c>
      <c r="B115" s="85"/>
      <c r="C115" s="85"/>
      <c r="D115" s="75" t="s">
        <v>204</v>
      </c>
      <c r="E115" s="101" t="s">
        <v>204</v>
      </c>
      <c r="F115" s="73"/>
      <c r="G115" s="73" t="s">
        <v>204</v>
      </c>
    </row>
    <row r="116" spans="1:7" s="84" customFormat="1" ht="20.100000000000001" customHeight="1">
      <c r="A116" s="75"/>
      <c r="B116" s="85"/>
      <c r="D116" s="87" t="s">
        <v>203</v>
      </c>
      <c r="E116" s="98"/>
      <c r="F116" s="99" t="s">
        <v>59</v>
      </c>
      <c r="G116" s="100">
        <f>C106</f>
        <v>5</v>
      </c>
    </row>
    <row r="117" spans="1:7" s="84" customFormat="1" ht="20.100000000000001" customHeight="1">
      <c r="A117" s="75"/>
      <c r="B117" s="85"/>
      <c r="C117" s="85"/>
      <c r="D117" s="93"/>
      <c r="E117" s="101"/>
      <c r="F117" s="73"/>
      <c r="G117" s="73"/>
    </row>
    <row r="118" spans="1:7" s="84" customFormat="1" ht="16.5" customHeight="1">
      <c r="A118" s="75"/>
      <c r="B118" s="85"/>
      <c r="D118" s="219" t="s">
        <v>203</v>
      </c>
      <c r="E118" s="219"/>
      <c r="F118" s="102" t="s">
        <v>204</v>
      </c>
      <c r="G118" s="103" t="s">
        <v>204</v>
      </c>
    </row>
    <row r="119" spans="1:7" s="84" customFormat="1" ht="18.75" customHeight="1">
      <c r="A119" s="75"/>
      <c r="B119" s="85"/>
      <c r="D119" s="219"/>
      <c r="E119" s="219"/>
      <c r="F119" s="100" t="s">
        <v>125</v>
      </c>
      <c r="G119" s="104">
        <f>G112*G114/100</f>
        <v>0</v>
      </c>
    </row>
    <row r="120" spans="1:7" s="84" customFormat="1" ht="20.100000000000001" customHeight="1">
      <c r="A120" s="75" t="s">
        <v>129</v>
      </c>
      <c r="B120" s="105"/>
      <c r="D120" s="75"/>
      <c r="F120" s="93"/>
      <c r="G120" s="106"/>
    </row>
    <row r="121" spans="1:7" s="84" customFormat="1" ht="16.5" customHeight="1">
      <c r="D121" s="219" t="s">
        <v>205</v>
      </c>
      <c r="E121" s="219"/>
      <c r="F121" s="107" t="s">
        <v>204</v>
      </c>
      <c r="G121" s="103" t="s">
        <v>204</v>
      </c>
    </row>
    <row r="122" spans="1:7" s="84" customFormat="1" ht="16.5" customHeight="1">
      <c r="D122" s="219"/>
      <c r="E122" s="219"/>
      <c r="F122" s="108" t="s">
        <v>125</v>
      </c>
      <c r="G122" s="109">
        <f>G112*G116/100</f>
        <v>0</v>
      </c>
    </row>
    <row r="123" spans="1:7" s="84" customFormat="1" ht="12" customHeight="1"/>
    <row r="124" spans="1:7" s="84" customFormat="1" ht="20.100000000000001" customHeight="1">
      <c r="A124" s="72" t="s">
        <v>130</v>
      </c>
    </row>
    <row r="125" spans="1:7" s="84" customFormat="1" ht="10.5" customHeight="1">
      <c r="A125" s="72"/>
    </row>
    <row r="126" spans="1:7" s="84" customFormat="1" ht="20.100000000000001" customHeight="1">
      <c r="A126" s="110" t="s">
        <v>131</v>
      </c>
      <c r="B126" s="98"/>
      <c r="C126" s="111"/>
      <c r="D126" s="112" t="s">
        <v>206</v>
      </c>
      <c r="E126" s="113" t="s">
        <v>204</v>
      </c>
      <c r="G126" s="76" t="s">
        <v>204</v>
      </c>
    </row>
    <row r="127" spans="1:7" s="84" customFormat="1" ht="13.5" customHeight="1">
      <c r="A127" s="114"/>
      <c r="B127" s="114"/>
      <c r="C127" s="115"/>
      <c r="D127" s="115"/>
      <c r="E127" s="116"/>
      <c r="F127" s="117"/>
      <c r="G127" s="118"/>
    </row>
    <row r="128" spans="1:7" s="84" customFormat="1" ht="27.75" customHeight="1">
      <c r="B128" s="119" t="s">
        <v>133</v>
      </c>
      <c r="C128"/>
      <c r="E128" s="120" t="s">
        <v>125</v>
      </c>
      <c r="F128" s="121">
        <f>G122</f>
        <v>0</v>
      </c>
    </row>
    <row r="129" spans="1:1" s="84" customFormat="1" ht="12.6"/>
    <row r="130" spans="1:1" s="84" customFormat="1" ht="12.6"/>
    <row r="132" spans="1:1">
      <c r="A132" s="122" t="s">
        <v>207</v>
      </c>
    </row>
  </sheetData>
  <sheetProtection selectLockedCells="1" selectUnlockedCells="1"/>
  <mergeCells count="2">
    <mergeCell ref="D118:E119"/>
    <mergeCell ref="D121:E122"/>
  </mergeCells>
  <pageMargins left="0.74791666666666667" right="0.74791666666666667" top="0.98402777777777772" bottom="0.98402777777777772"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Calcolo costo</vt:lpstr>
      <vt:lpstr>D.M. 10-5-1977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Medaglia Stefano</dc:creator>
  <cp:lastModifiedBy>Medaglia Stefano</cp:lastModifiedBy>
  <cp:lastPrinted>2017-05-30T09:04:03Z</cp:lastPrinted>
  <dcterms:created xsi:type="dcterms:W3CDTF">2021-07-06T09:54:15Z</dcterms:created>
  <dcterms:modified xsi:type="dcterms:W3CDTF">2023-09-25T13:23:54Z</dcterms:modified>
</cp:coreProperties>
</file>